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89\SENS\AILE DES ECURIES\Z-25013-MOE ECURIESCLOSCOUV\07-PRO-DCE\0-Rendu\Z-25013-MOE ECURIESCLOSCOUV-PRO-DCE - consultation\"/>
    </mc:Choice>
  </mc:AlternateContent>
  <xr:revisionPtr revIDLastSave="0" documentId="8_{F1B20591-B774-4125-A94C-731B54F782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H295" i="2"/>
  <c r="G295" i="2"/>
  <c r="J295" i="2" s="1"/>
  <c r="H290" i="2"/>
  <c r="G290" i="2"/>
  <c r="J290" i="2" s="1"/>
  <c r="K282" i="2"/>
  <c r="H282" i="2"/>
  <c r="G282" i="2"/>
  <c r="J282" i="2" s="1"/>
  <c r="K281" i="2"/>
  <c r="H281" i="2"/>
  <c r="G281" i="2"/>
  <c r="J281" i="2" s="1"/>
  <c r="H280" i="2"/>
  <c r="G280" i="2"/>
  <c r="J280" i="2" s="1"/>
  <c r="K272" i="2"/>
  <c r="H272" i="2"/>
  <c r="G272" i="2"/>
  <c r="J272" i="2" s="1"/>
  <c r="K271" i="2"/>
  <c r="J271" i="2"/>
  <c r="H271" i="2"/>
  <c r="G271" i="2"/>
  <c r="H270" i="2"/>
  <c r="J270" i="2" s="1"/>
  <c r="G270" i="2"/>
  <c r="K252" i="2"/>
  <c r="H252" i="2"/>
  <c r="J252" i="2" s="1"/>
  <c r="G252" i="2"/>
  <c r="K251" i="2"/>
  <c r="H251" i="2"/>
  <c r="G251" i="2"/>
  <c r="J251" i="2" s="1"/>
  <c r="H250" i="2"/>
  <c r="G250" i="2"/>
  <c r="J250" i="2" s="1"/>
  <c r="H242" i="2"/>
  <c r="G242" i="2"/>
  <c r="J242" i="2" s="1"/>
  <c r="J232" i="2"/>
  <c r="F340" i="2" s="1"/>
  <c r="H232" i="2"/>
  <c r="G232" i="2"/>
  <c r="K227" i="2"/>
  <c r="H227" i="2"/>
  <c r="J227" i="2" s="1"/>
  <c r="G227" i="2"/>
  <c r="K226" i="2"/>
  <c r="H226" i="2"/>
  <c r="G226" i="2"/>
  <c r="J226" i="2" s="1"/>
  <c r="H225" i="2"/>
  <c r="J225" i="2" s="1"/>
  <c r="G225" i="2"/>
  <c r="H190" i="2"/>
  <c r="G190" i="2"/>
  <c r="J190" i="2" s="1"/>
  <c r="H185" i="2"/>
  <c r="G185" i="2"/>
  <c r="J185" i="2" s="1"/>
  <c r="H177" i="2"/>
  <c r="J177" i="2" s="1"/>
  <c r="G177" i="2"/>
  <c r="H169" i="2"/>
  <c r="G169" i="2"/>
  <c r="J169" i="2" s="1"/>
  <c r="H154" i="2"/>
  <c r="G154" i="2"/>
  <c r="J154" i="2" s="1"/>
  <c r="F331" i="2" s="1"/>
  <c r="H149" i="2"/>
  <c r="J149" i="2" s="1"/>
  <c r="F329" i="2" s="1"/>
  <c r="G149" i="2"/>
  <c r="H144" i="2"/>
  <c r="G144" i="2"/>
  <c r="J144" i="2" s="1"/>
  <c r="F327" i="2" s="1"/>
  <c r="F334" i="2" s="1"/>
  <c r="H136" i="2"/>
  <c r="G136" i="2"/>
  <c r="J136" i="2" s="1"/>
  <c r="H131" i="2"/>
  <c r="G131" i="2"/>
  <c r="J131" i="2" s="1"/>
  <c r="H126" i="2"/>
  <c r="J126" i="2" s="1"/>
  <c r="G126" i="2"/>
  <c r="H121" i="2"/>
  <c r="G121" i="2"/>
  <c r="J121" i="2" s="1"/>
  <c r="H116" i="2"/>
  <c r="G116" i="2"/>
  <c r="J116" i="2" s="1"/>
  <c r="H111" i="2"/>
  <c r="G111" i="2"/>
  <c r="J111" i="2" s="1"/>
  <c r="H106" i="2"/>
  <c r="J106" i="2" s="1"/>
  <c r="G106" i="2"/>
  <c r="H101" i="2"/>
  <c r="G101" i="2"/>
  <c r="J101" i="2" s="1"/>
  <c r="H91" i="2"/>
  <c r="G91" i="2"/>
  <c r="J91" i="2" s="1"/>
  <c r="F338" i="2" s="1"/>
  <c r="F343" i="2" s="1"/>
  <c r="H83" i="2"/>
  <c r="G83" i="2"/>
  <c r="J83" i="2" s="1"/>
  <c r="H78" i="2"/>
  <c r="J78" i="2" s="1"/>
  <c r="G78" i="2"/>
  <c r="H73" i="2"/>
  <c r="G73" i="2"/>
  <c r="J73" i="2" s="1"/>
  <c r="H68" i="2"/>
  <c r="G68" i="2"/>
  <c r="J68" i="2" s="1"/>
  <c r="H63" i="2"/>
  <c r="G63" i="2"/>
  <c r="J63" i="2" s="1"/>
  <c r="H58" i="2"/>
  <c r="J58" i="2" s="1"/>
  <c r="G58" i="2"/>
  <c r="H48" i="2"/>
  <c r="G48" i="2"/>
  <c r="J48" i="2" s="1"/>
  <c r="H43" i="2"/>
  <c r="G43" i="2"/>
  <c r="J43" i="2" s="1"/>
  <c r="H27" i="2"/>
  <c r="J27" i="2" s="1"/>
  <c r="G27" i="2"/>
  <c r="H22" i="2"/>
  <c r="G22" i="2"/>
  <c r="J22" i="2" s="1"/>
  <c r="H14" i="2"/>
  <c r="G14" i="2"/>
  <c r="J14" i="2" s="1"/>
  <c r="G84" i="1"/>
  <c r="G82" i="1"/>
  <c r="G80" i="1"/>
  <c r="G78" i="1"/>
  <c r="E70" i="1"/>
  <c r="E63" i="1"/>
  <c r="E60" i="1"/>
  <c r="E20" i="1"/>
  <c r="E11" i="1"/>
  <c r="F258" i="2" l="1"/>
  <c r="F313" i="2"/>
  <c r="F257" i="2"/>
  <c r="F195" i="2"/>
  <c r="F312" i="2"/>
  <c r="F196" i="2"/>
  <c r="F301" i="2"/>
  <c r="F300" i="2"/>
  <c r="F302" i="2" s="1"/>
  <c r="F314" i="2"/>
  <c r="F307" i="2"/>
  <c r="F317" i="2"/>
  <c r="F319" i="2" s="1"/>
  <c r="AA1" i="3" s="1"/>
  <c r="C330" i="2"/>
  <c r="F318" i="2"/>
  <c r="M328" i="2"/>
  <c r="M332" i="2"/>
  <c r="C332" i="2"/>
  <c r="M330" i="2"/>
  <c r="M341" i="2"/>
  <c r="F32" i="2"/>
  <c r="F306" i="2"/>
  <c r="C341" i="2"/>
  <c r="C339" i="2"/>
  <c r="F310" i="2"/>
  <c r="F33" i="2"/>
  <c r="M339" i="2"/>
  <c r="F344" i="2" s="1"/>
  <c r="F345" i="2" s="1"/>
  <c r="C328" i="2"/>
  <c r="F159" i="2"/>
  <c r="F311" i="2"/>
  <c r="F160" i="2"/>
  <c r="F34" i="2" l="1"/>
  <c r="F161" i="2"/>
  <c r="F197" i="2"/>
  <c r="F335" i="2"/>
  <c r="F336" i="2" s="1"/>
  <c r="F259" i="2"/>
  <c r="AA3" i="3"/>
  <c r="AA4" i="3" s="1"/>
  <c r="AA37" i="3"/>
  <c r="AA33" i="3"/>
  <c r="AA15" i="3" l="1"/>
  <c r="AA16" i="3"/>
  <c r="AA9" i="3"/>
  <c r="AA17" i="3"/>
  <c r="AA32" i="3"/>
  <c r="AA5" i="3"/>
  <c r="AA6" i="3"/>
  <c r="AA27" i="3"/>
  <c r="AA12" i="3"/>
  <c r="AA42" i="3"/>
  <c r="AA24" i="3" l="1"/>
  <c r="AA23" i="3"/>
  <c r="AA13" i="3"/>
  <c r="AA38" i="3"/>
  <c r="AA11" i="3"/>
  <c r="AA21" i="3"/>
  <c r="AA41" i="3"/>
  <c r="AA86" i="3"/>
  <c r="AA81" i="3" s="1"/>
  <c r="AA74" i="3" s="1"/>
  <c r="AA66" i="3" s="1"/>
  <c r="AA58" i="3" s="1"/>
  <c r="AA48" i="3" s="1"/>
  <c r="AA47" i="3"/>
  <c r="AA18" i="3"/>
  <c r="AA75" i="3"/>
  <c r="AA67" i="3" s="1"/>
  <c r="AA59" i="3" s="1"/>
  <c r="AA49" i="3" s="1"/>
  <c r="AA31" i="3" s="1"/>
  <c r="AA94" i="3"/>
  <c r="AA82" i="3"/>
  <c r="AA90" i="3"/>
  <c r="AA30" i="3"/>
  <c r="AA7" i="3"/>
  <c r="AA28" i="3"/>
  <c r="AA46" i="3"/>
  <c r="AA29" i="3"/>
  <c r="AA50" i="3" l="1"/>
  <c r="AA34" i="3"/>
  <c r="AA19" i="3"/>
  <c r="AA20" i="3"/>
  <c r="AA10" i="3"/>
  <c r="AA96" i="3"/>
  <c r="AA92" i="3" s="1"/>
  <c r="AA22" i="3"/>
  <c r="AA71" i="3" s="1"/>
  <c r="AA63" i="3" s="1"/>
  <c r="AA55" i="3" s="1"/>
  <c r="AA40" i="3" s="1"/>
  <c r="AA85" i="3"/>
  <c r="AA80" i="3" s="1"/>
  <c r="AA72" i="3" s="1"/>
  <c r="AA64" i="3" s="1"/>
  <c r="AA56" i="3" s="1"/>
  <c r="AA44" i="3" s="1"/>
  <c r="AA43" i="3"/>
  <c r="AA73" i="3"/>
  <c r="AA93" i="3"/>
  <c r="AA65" i="3"/>
  <c r="AA57" i="3" s="1"/>
  <c r="AA45" i="3" s="1"/>
  <c r="AA26" i="3" s="1"/>
  <c r="AA89" i="3"/>
  <c r="AA25" i="3" s="1"/>
  <c r="AA14" i="3"/>
  <c r="AA88" i="3" l="1"/>
  <c r="AA84" i="3" s="1"/>
  <c r="AA78" i="3" s="1"/>
  <c r="AA70" i="3" s="1"/>
  <c r="AA62" i="3" s="1"/>
  <c r="AA54" i="3" s="1"/>
  <c r="AA39" i="3"/>
  <c r="AA79" i="3"/>
  <c r="AA51" i="3"/>
  <c r="AA61" i="3"/>
  <c r="AA53" i="3" s="1"/>
  <c r="AA36" i="3" s="1"/>
  <c r="AA95" i="3"/>
  <c r="AA69" i="3"/>
  <c r="AA91" i="3"/>
  <c r="AA87" i="3" s="1"/>
  <c r="AA83" i="3" s="1"/>
  <c r="AA76" i="3" s="1"/>
  <c r="AA68" i="3" s="1"/>
  <c r="AA60" i="3" s="1"/>
  <c r="AA52" i="3" s="1"/>
  <c r="AA77" i="3"/>
  <c r="AA35" i="3" l="1"/>
  <c r="AA98" i="3" s="1"/>
  <c r="AA2" i="3" s="1"/>
  <c r="C322" i="2" s="1"/>
</calcChain>
</file>

<file path=xl/sharedStrings.xml><?xml version="1.0" encoding="utf-8"?>
<sst xmlns="http://schemas.openxmlformats.org/spreadsheetml/2006/main" count="559" uniqueCount="247">
  <si>
    <t>Dossier</t>
  </si>
  <si>
    <t>Date</t>
  </si>
  <si>
    <t>Phase</t>
  </si>
  <si>
    <t>Indice</t>
  </si>
  <si>
    <t>MAÎTRE D'OUVRAGE
DRAC de BOURGOGNE-FRANCHE-COMTÉ
39 Rue Vannerie CS 10578
21005 DIJON Cedex
Tél : 03.80.68.50.50</t>
  </si>
  <si>
    <t>MAÎTRE D'OEUVRE : 
    2BDM Architectes F. DIDIER ACMH
    60-62 rue d'Hauteville
    75010 PARIS
    Tél : 01.30.83.74.10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</si>
  <si>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</si>
  <si>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</si>
  <si>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</si>
  <si>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</si>
  <si>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</si>
  <si>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</si>
  <si>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</si>
  <si>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</si>
  <si>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</si>
  <si>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</si>
  <si>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</si>
  <si>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</si>
  <si>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</si>
  <si>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</si>
  <si>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</si>
  <si>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</si>
  <si>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</si>
  <si>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</si>
  <si>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</si>
  <si>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</si>
  <si>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</si>
  <si>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</si>
  <si>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</si>
  <si>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</si>
  <si>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</si>
  <si>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</si>
  <si>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</si>
  <si>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</si>
  <si>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</si>
  <si>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</si>
  <si>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n°4</t>
  </si>
  <si>
    <t xml:space="preserve">MENUISERIE - FERRONERIE - PEINTURE </t>
  </si>
  <si>
    <t>3.&amp;</t>
  </si>
  <si>
    <t>TRAVAUX PRÉPARATOIRES</t>
  </si>
  <si>
    <t>2.1</t>
  </si>
  <si>
    <t>Location d'une nacelle frais de voirie</t>
  </si>
  <si>
    <t>4.T</t>
  </si>
  <si>
    <t>2.1.1</t>
  </si>
  <si>
    <t>Location d'une nacelle, compris demande d'occupation de voirie</t>
  </si>
  <si>
    <t>9.M.Z</t>
  </si>
  <si>
    <t>9.E.1.Localisations\Tranche Optionnelle</t>
  </si>
  <si>
    <t>Total Tranche Optionnelle</t>
  </si>
  <si>
    <t>9.R.Localisations\Tranche Optionnelle</t>
  </si>
  <si>
    <t>9.&amp;</t>
  </si>
  <si>
    <t>FT</t>
  </si>
  <si>
    <t>4.&amp;</t>
  </si>
  <si>
    <t>2.2</t>
  </si>
  <si>
    <t>Travaux de dépose</t>
  </si>
  <si>
    <t>2.2.1</t>
  </si>
  <si>
    <t>Dépose en conservation des fenêtres anciennes E0-10 et 01-13</t>
  </si>
  <si>
    <t>9.E.1.Localisations\Tranche Ferme</t>
  </si>
  <si>
    <t>Total Tranche Ferme</t>
  </si>
  <si>
    <t>9.R.Localisations\Tranche Ferme</t>
  </si>
  <si>
    <t>2.2.2</t>
  </si>
  <si>
    <t>Dépose en démolition de volets pleins à persiennes de l'entresol</t>
  </si>
  <si>
    <t>Total H.T. :</t>
  </si>
  <si>
    <t>Total T.V.A. (20%) :</t>
  </si>
  <si>
    <t>Total T.T.C. :</t>
  </si>
  <si>
    <t>TRAVAUX DE MENUISEIRE</t>
  </si>
  <si>
    <t>3.1</t>
  </si>
  <si>
    <t>Fourniture et pose de portes en chêne</t>
  </si>
  <si>
    <t>3.1.1</t>
  </si>
  <si>
    <t>Fourniture et pose de porte en chêne à lames irrégulières, baies 00-07 de dimensions environ 1,30 x 2,60 m ht</t>
  </si>
  <si>
    <t>3.1.2</t>
  </si>
  <si>
    <t xml:space="preserve">Fourniture et pose de portes de remise en chêne à lames régulières, baies de 00-03 à 00-06 de dimensions environ 2,60 x 4,00 m ht </t>
  </si>
  <si>
    <t>3.2</t>
  </si>
  <si>
    <t>Fourniture et pose de fenêtres en chêne</t>
  </si>
  <si>
    <t>3.2.1</t>
  </si>
  <si>
    <t>Fourniture et pose de fenêtre en chêne pour la baie 00-09 00-09 et 00-17 de dimensions environ 1,30 x 2,10 m ht</t>
  </si>
  <si>
    <t>3.2.2</t>
  </si>
  <si>
    <t xml:space="preserve">Fourniture et pose des fenêtres en chêne pour les baies E0-09, E0-11, E0-012, E0-013, E0-014 et E0-15 de dimensions environ 1,30 x 1,30 m ht  </t>
  </si>
  <si>
    <t>3.2.3</t>
  </si>
  <si>
    <t xml:space="preserve">Fourniture et pose de fenêtres en chêne pour les baies 01-09 à 01-15  de dimensions environ 1,30 x 2,10 m ht  </t>
  </si>
  <si>
    <t>3.2.4</t>
  </si>
  <si>
    <t xml:space="preserve">Fourniture et pose de fenêtre en chêne pour la baie 00-02 de dimensions environ 1,30 x 2,10 m ht </t>
  </si>
  <si>
    <t>3.2.5</t>
  </si>
  <si>
    <t xml:space="preserve">Fourniture et pose de fenêtre en chêne pour la baie 02-02 de dimensions environ 1,20 x 1,80 m ht </t>
  </si>
  <si>
    <t>3.2.6</t>
  </si>
  <si>
    <t xml:space="preserve">Fourniture et pose de fenêtre en chêne pour la baie 02-06 (châssis de désemfumage)  de dimensions environ 1,20 x 1,80 m ht </t>
  </si>
  <si>
    <t>3.3</t>
  </si>
  <si>
    <t>Fourniture et pose de volets intérieurs</t>
  </si>
  <si>
    <t>3.3.1</t>
  </si>
  <si>
    <t>Fourniture et pose de volets intérieurs pour fenêtres 01-17 et de 01-09 à 01-15 de dimensions environ 1,30 x 2,10 m ht (Option 3 : Volets intérieurs)</t>
  </si>
  <si>
    <t xml:space="preserve"> Option</t>
  </si>
  <si>
    <t>3.4</t>
  </si>
  <si>
    <t>Restauration de menuiseries en atelier</t>
  </si>
  <si>
    <t>3.4.1</t>
  </si>
  <si>
    <t>Restauration de la porte en chêne 00-01 de dimensions environ 1,30 x 2,60 m ht</t>
  </si>
  <si>
    <t>3.4.2</t>
  </si>
  <si>
    <t xml:space="preserve">Restauration de l'imposte en chêne de la porte 00-07 de dimensions environ 1,30 x 0,80 m ht </t>
  </si>
  <si>
    <t>3.4.3</t>
  </si>
  <si>
    <t xml:space="preserve">Restauration de l'imposte en chêne de la porte 00-01 de dimensions environ 1,30 x 0,80 m ht  </t>
  </si>
  <si>
    <t>3.4.4</t>
  </si>
  <si>
    <t xml:space="preserve">Restauration de fenêtre en chêne de la baie E0-10 de dimensions environ 1,30 x 1,30 m ht    </t>
  </si>
  <si>
    <t>3.4.5</t>
  </si>
  <si>
    <t xml:space="preserve">Restauration de fenêtre en chêne de la baie 01-13 de dimensions environ 1,30 x 2,10 m ht    </t>
  </si>
  <si>
    <t>3.4.6</t>
  </si>
  <si>
    <t xml:space="preserve">Restauration de fenêtres en chêne des baies E0-01 et E0-07 de dimensions environ 1,20 x 1,50 m ht   </t>
  </si>
  <si>
    <t>3.4.7</t>
  </si>
  <si>
    <t xml:space="preserve">Restauration de fenêtres en chêne des baies de E0-02 à E0-06 de dimensions environ 1,30 x 1,80 m ht   </t>
  </si>
  <si>
    <t>3.4.8</t>
  </si>
  <si>
    <t xml:space="preserve">Restauration de fenêtres en chêne des baies de 01-01 à 01-07 de dimensions environ 1,30 x 2,50 m ht   </t>
  </si>
  <si>
    <t>3.5</t>
  </si>
  <si>
    <t>Fourniture et pose de bloc-porte CF 1H</t>
  </si>
  <si>
    <t>3.5.1</t>
  </si>
  <si>
    <t>Dépose en conservation et stockage de la porte à panneau 01-19 au premier étage côté Ouest (Option 2 : Blocs-portes CF 1H)</t>
  </si>
  <si>
    <t>3.5.2</t>
  </si>
  <si>
    <t>Fourniture et pose de bloc-porte CF 1H sur mesure en remplacement de la porte 01-19  (Option 2 : Blocs-portes CF 1H)</t>
  </si>
  <si>
    <t>3.5.3</t>
  </si>
  <si>
    <t>Fourniture et pose de bloc-porte CF 1H standard du commerce pour la porte 01-18 (Option 2 : Blocs-portes CF 1H)</t>
  </si>
  <si>
    <t>TRAVAUX DE FERRONNERIE</t>
  </si>
  <si>
    <t>4.1</t>
  </si>
  <si>
    <t>Fourniture et pose de grilles de défense en fer forgé</t>
  </si>
  <si>
    <t>4.1.1</t>
  </si>
  <si>
    <t>4.2</t>
  </si>
  <si>
    <t>Fourniture et pose de barres d'appui en fer forgé</t>
  </si>
  <si>
    <t>4.2.1</t>
  </si>
  <si>
    <t>Fourniture et pose de barres d'appui en fer forgé pour les baies E0-02, E0-06 et 01-01</t>
  </si>
  <si>
    <t>4.3</t>
  </si>
  <si>
    <t>Révision et remise en état de barres d'appui en fer forgé</t>
  </si>
  <si>
    <t>4.3.1</t>
  </si>
  <si>
    <t>Révision et remise en état de barres d'appui des baies E0-09, E0-11 à E0-15, E0-17, 01-09 à 01-15 et 01-17</t>
  </si>
  <si>
    <t>4.3.2</t>
  </si>
  <si>
    <t>Révision et remise en état de barres d'appui des baies de 01-02 à 01-07 et de E0-03 à E0-05</t>
  </si>
  <si>
    <t>TRAVAUX DE PEINTURE</t>
  </si>
  <si>
    <t>5.1</t>
  </si>
  <si>
    <t xml:space="preserve">Mise en peinture des menuiseries aux deux faces à l'huile de lin </t>
  </si>
  <si>
    <t>5.1.1</t>
  </si>
  <si>
    <t>Mise en peinture des menuiseries aux 2 faces</t>
  </si>
  <si>
    <t>9.M.A</t>
  </si>
  <si>
    <t>9.M.B</t>
  </si>
  <si>
    <t>5.1.2</t>
  </si>
  <si>
    <t>Mise en peinture des volets intérieurs aux 2 faces  (Option 3 : Volets intérieurs)</t>
  </si>
  <si>
    <t>5.2</t>
  </si>
  <si>
    <t>Mise en peinture des ouvrages en fer forgé à l'huile de lin</t>
  </si>
  <si>
    <t>5.2.1</t>
  </si>
  <si>
    <t>Mise en peinture des grilles de défense aux 2 faces des baies 00-09 et 00-17</t>
  </si>
  <si>
    <t>5.2.2</t>
  </si>
  <si>
    <t>Mise en peinture des barres d'appui en fer forgé</t>
  </si>
  <si>
    <t>TRAVAUX DIVERS</t>
  </si>
  <si>
    <t>6.1</t>
  </si>
  <si>
    <t>Travaux en dépenses contrôlées</t>
  </si>
  <si>
    <t>6.1.1</t>
  </si>
  <si>
    <t>Heures d'ouvriers</t>
  </si>
  <si>
    <t>H</t>
  </si>
  <si>
    <t>6.1.2</t>
  </si>
  <si>
    <t>Heures d'aide ouvriers</t>
  </si>
  <si>
    <t>6.2</t>
  </si>
  <si>
    <t>Dossier des ouvrages exécutés (DOE)</t>
  </si>
  <si>
    <t>6.2.1</t>
  </si>
  <si>
    <t>6.2.2</t>
  </si>
  <si>
    <t xml:space="preserve">Dossier des ouvrages exécutés (DOE) </t>
  </si>
  <si>
    <t xml:space="preserve">RECAPITULATIF
Lot n°4 MENUISERIE - FERRONERIE - PEINTURE </t>
  </si>
  <si>
    <t>RECAPITULATIF DES LOCALISATIONS</t>
  </si>
  <si>
    <t>Tranche Ferme</t>
  </si>
  <si>
    <t>Tranche Optionnelle</t>
  </si>
  <si>
    <t>RECAPITULATIF DES CHAPITRES</t>
  </si>
  <si>
    <t>2 - TRAVAUX PRÉPARATOIRES</t>
  </si>
  <si>
    <t>3 - TRAVAUX DE MENUISEIRE</t>
  </si>
  <si>
    <t>4 - TRAVAUX DE FERRONNERIE</t>
  </si>
  <si>
    <t>5 - TRAVAUX DE PEINTURE</t>
  </si>
  <si>
    <t>6 - TRAVAUX DIVERS</t>
  </si>
  <si>
    <t xml:space="preserve">Total du lot MENUISERIE - FERRONERIE - PEINTURE </t>
  </si>
  <si>
    <t xml:space="preserve">Soit en toutes lettres TTC : </t>
  </si>
  <si>
    <t>RECAPITULATIF OPTION</t>
  </si>
  <si>
    <t xml:space="preserve"> Option 2 : Blocs-portes CF 1H</t>
  </si>
  <si>
    <t xml:space="preserve"> 	 Dépose en conservation et stockage de la porte à panneau 01-19 au premier étage côté Ouest</t>
  </si>
  <si>
    <t xml:space="preserve"> 	 Fourniture et pose de bloc-porte CF 1H sur mesure en remplacement de la porte 01-19 </t>
  </si>
  <si>
    <t xml:space="preserve"> 	 Fourniture et pose de bloc-porte CF 1H standard du commerce pour la porte 01-18</t>
  </si>
  <si>
    <t>Sous-total Option 2 : Blocs-portes CF 1H</t>
  </si>
  <si>
    <t>H.T.</t>
  </si>
  <si>
    <t>T.V.A.</t>
  </si>
  <si>
    <t>T.T.C.</t>
  </si>
  <si>
    <t xml:space="preserve"> Option 3 : Volets intérieurs</t>
  </si>
  <si>
    <t xml:space="preserve"> 	 Fourniture et pose de volets intérieurs pour fenêtres 01-17 et de 01-09 à 01-15 de dimensions environ 1,30 x 2,10 m ht</t>
  </si>
  <si>
    <t xml:space="preserve"> 	 Mise en peinture des volets intérieurs aux 2 faces </t>
  </si>
  <si>
    <t>Sous-total Option 3 : Volets intérieurs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</si>
  <si>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</si>
  <si>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</si>
  <si>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</si>
  <si>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</si>
  <si>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</si>
  <si>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</si>
  <si>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</si>
  <si>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</si>
  <si>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</si>
  <si>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</si>
  <si>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</si>
  <si>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</si>
  <si>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</si>
  <si>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</si>
  <si>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</si>
  <si>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</si>
  <si>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</si>
  <si>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</si>
  <si>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</si>
  <si>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</si>
  <si>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</si>
  <si>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</si>
  <si>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</si>
  <si>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</si>
  <si>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</si>
  <si>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</si>
  <si>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</si>
  <si>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</si>
  <si>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</si>
  <si>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</si>
  <si>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</si>
  <si>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SENS - PALAIS ARCHIÉPISCOPAL 
AILE DES ÉCURIES 
Restauration du clos et du couvert</t>
  </si>
  <si>
    <t>Z-25013</t>
  </si>
  <si>
    <t>09/09/2025</t>
  </si>
  <si>
    <t>DCE</t>
  </si>
  <si>
    <t>89100 SENS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</si>
  <si>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</si>
  <si>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</si>
  <si>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</si>
  <si>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</si>
  <si>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</si>
  <si>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</si>
  <si>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</si>
  <si>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</si>
  <si>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</si>
  <si>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</si>
  <si>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</si>
  <si>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</si>
  <si>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</si>
  <si>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</si>
  <si>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</si>
  <si>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</si>
  <si>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</si>
  <si>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</si>
  <si>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</si>
  <si>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</si>
  <si>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</si>
  <si>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</si>
  <si>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</si>
  <si>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</si>
  <si>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</si>
  <si>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</si>
  <si>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</si>
  <si>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Fourniture et pose de grilles de défense en fer forgé extérieures pour les baies 00-09 et  00-17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</si>
</sst>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];[Red]\-#,##0.00\ [$€]"/>
    <numFmt numFmtId="165" formatCode="00000"/>
    <numFmt numFmtId="166" formatCode="0#&quot; &quot;##&quot; &quot;##&quot; &quot;##&quot; &quot;##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3" fontId="1" fillId="0" borderId="9" xfId="0" applyNumberFormat="1" applyFont="1" applyBorder="1" applyAlignment="1">
      <alignment horizontal="right" vertical="top" wrapText="1"/>
    </xf>
    <xf numFmtId="0" fontId="1" fillId="0" borderId="12" xfId="0" applyFont="1" applyBorder="1" applyAlignment="1" applyProtection="1">
      <alignment vertical="top" wrapText="1"/>
      <protection locked="0"/>
    </xf>
    <xf numFmtId="0" fontId="10" fillId="0" borderId="13" xfId="0" applyFont="1" applyBorder="1" applyAlignment="1">
      <alignment horizontal="right" vertical="top" wrapText="1"/>
    </xf>
    <xf numFmtId="3" fontId="10" fillId="0" borderId="13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vertical="top" wrapText="1"/>
    </xf>
    <xf numFmtId="4" fontId="1" fillId="0" borderId="9" xfId="0" applyNumberFormat="1" applyFont="1" applyBorder="1" applyAlignment="1">
      <alignment horizontal="right" vertical="top" wrapText="1"/>
    </xf>
    <xf numFmtId="4" fontId="10" fillId="0" borderId="13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13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0" fillId="0" borderId="0" xfId="0"/>
    <xf numFmtId="0" fontId="11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2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2" fillId="0" borderId="7" xfId="0" applyNumberFormat="1" applyFont="1" applyBorder="1" applyAlignment="1">
      <alignment horizontal="right" vertical="top" wrapText="1"/>
    </xf>
    <xf numFmtId="164" fontId="12" fillId="0" borderId="8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164" fontId="12" fillId="0" borderId="5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2" fillId="0" borderId="19" xfId="0" applyFont="1" applyBorder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20" xfId="0" applyNumberFormat="1" applyFont="1" applyBorder="1" applyAlignment="1">
      <alignment vertical="top" wrapText="1"/>
    </xf>
    <xf numFmtId="0" fontId="12" fillId="0" borderId="21" xfId="0" applyFont="1" applyBorder="1" applyAlignment="1">
      <alignment vertical="top" wrapText="1"/>
    </xf>
    <xf numFmtId="0" fontId="1" fillId="0" borderId="22" xfId="0" applyFont="1" applyBorder="1" applyAlignment="1">
      <alignment vertical="top" wrapText="1"/>
    </xf>
    <xf numFmtId="164" fontId="12" fillId="0" borderId="22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164" fontId="1" fillId="0" borderId="23" xfId="0" applyNumberFormat="1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164" fontId="6" fillId="0" borderId="0" xfId="0" applyNumberFormat="1" applyFont="1" applyAlignment="1">
      <alignment vertical="top" wrapText="1"/>
    </xf>
    <xf numFmtId="164" fontId="10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6" fillId="0" borderId="24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5" fontId="6" fillId="0" borderId="12" xfId="0" applyNumberFormat="1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419100</xdr:colOff>
      <xdr:row>27</xdr:row>
      <xdr:rowOff>0</xdr:rowOff>
    </xdr:from>
    <xdr:to>
      <xdr:col>7</xdr:col>
      <xdr:colOff>546660</xdr:colOff>
      <xdr:row>44</xdr:row>
      <xdr:rowOff>114043</xdr:rowOff>
    </xdr:to>
    <xdr:pic>
      <xdr:nvPicPr>
        <xdr:cNvPr id="2" name="Picture 1" descr="{2a8aa370-5904-4929-ae30-1377b2d3dc5c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43275" y="3086100"/>
          <a:ext cx="2775510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77</xdr:row>
      <xdr:rowOff>95250</xdr:rowOff>
    </xdr:from>
    <xdr:to>
      <xdr:col>1</xdr:col>
      <xdr:colOff>636587</xdr:colOff>
      <xdr:row>83</xdr:row>
      <xdr:rowOff>12700</xdr:rowOff>
    </xdr:to>
    <xdr:pic>
      <xdr:nvPicPr>
        <xdr:cNvPr id="3" name="Picture 2" descr="{ab151a60-6849-484a-8fb1-73e05adeb84f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8896350"/>
          <a:ext cx="603250" cy="603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tabSelected="1" workbookViewId="0"/>
  </sheetViews>
  <sheetFormatPr baseColWidth="10" defaultColWidth="8.8554687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5"/>
      <c r="F2" s="45"/>
      <c r="G2" s="45"/>
      <c r="H2" s="45"/>
      <c r="I2" s="8"/>
    </row>
    <row r="3" spans="2:9" ht="9" customHeight="1" x14ac:dyDescent="0.25">
      <c r="B3" s="5"/>
      <c r="C3" s="6"/>
      <c r="D3" s="7"/>
      <c r="E3" s="45"/>
      <c r="F3" s="45"/>
      <c r="G3" s="45"/>
      <c r="H3" s="45"/>
      <c r="I3" s="8"/>
    </row>
    <row r="4" spans="2:9" ht="9" customHeight="1" x14ac:dyDescent="0.25">
      <c r="B4" s="5"/>
      <c r="C4" s="6"/>
      <c r="D4" s="7"/>
      <c r="E4" s="45"/>
      <c r="F4" s="45"/>
      <c r="G4" s="45"/>
      <c r="H4" s="45"/>
      <c r="I4" s="8"/>
    </row>
    <row r="5" spans="2:9" ht="9" customHeight="1" x14ac:dyDescent="0.25">
      <c r="B5" s="5"/>
      <c r="C5" s="6"/>
      <c r="D5" s="7"/>
      <c r="E5" s="45"/>
      <c r="F5" s="45"/>
      <c r="G5" s="45"/>
      <c r="H5" s="45"/>
      <c r="I5" s="8"/>
    </row>
    <row r="6" spans="2:9" ht="9" customHeight="1" x14ac:dyDescent="0.25">
      <c r="B6" s="5"/>
      <c r="C6" s="6"/>
      <c r="D6" s="7"/>
      <c r="E6" s="45"/>
      <c r="F6" s="45"/>
      <c r="G6" s="45"/>
      <c r="H6" s="45"/>
      <c r="I6" s="8"/>
    </row>
    <row r="7" spans="2:9" ht="9" customHeight="1" x14ac:dyDescent="0.25">
      <c r="B7" s="5"/>
      <c r="C7" s="6"/>
      <c r="D7" s="7"/>
      <c r="E7" s="45"/>
      <c r="F7" s="45"/>
      <c r="G7" s="45"/>
      <c r="H7" s="45"/>
      <c r="I7" s="8"/>
    </row>
    <row r="8" spans="2:9" ht="9" customHeight="1" x14ac:dyDescent="0.25">
      <c r="B8" s="5"/>
      <c r="C8" s="6"/>
      <c r="D8" s="7"/>
      <c r="E8" s="45"/>
      <c r="F8" s="45"/>
      <c r="G8" s="45"/>
      <c r="H8" s="45"/>
      <c r="I8" s="8"/>
    </row>
    <row r="9" spans="2:9" ht="9" customHeight="1" x14ac:dyDescent="0.25">
      <c r="B9" s="5"/>
      <c r="C9" s="6"/>
      <c r="D9" s="7"/>
      <c r="E9" s="45"/>
      <c r="F9" s="45"/>
      <c r="G9" s="45"/>
      <c r="H9" s="45"/>
      <c r="I9" s="8"/>
    </row>
    <row r="10" spans="2:9" ht="9" customHeight="1" x14ac:dyDescent="0.25">
      <c r="B10" s="5"/>
      <c r="C10" s="6"/>
      <c r="D10" s="7"/>
      <c r="E10" s="45"/>
      <c r="F10" s="45"/>
      <c r="G10" s="45"/>
      <c r="H10" s="45"/>
      <c r="I10" s="8"/>
    </row>
    <row r="11" spans="2:9" ht="9" customHeight="1" x14ac:dyDescent="0.25">
      <c r="B11" s="5"/>
      <c r="C11" s="6"/>
      <c r="D11" s="7"/>
      <c r="E11" s="46" t="str">
        <f>IF(Paramètres!C5&lt;&gt;"",Paramètres!C5,"")</f>
        <v>SENS - PALAIS ARCHIÉPISCOPAL 
AILE DES ÉCURIES 
Restauration du clos et du couvert</v>
      </c>
      <c r="F11" s="46"/>
      <c r="G11" s="46"/>
      <c r="H11" s="46"/>
      <c r="I11" s="8"/>
    </row>
    <row r="12" spans="2:9" ht="9" customHeight="1" x14ac:dyDescent="0.25">
      <c r="B12" s="5"/>
      <c r="C12" s="6"/>
      <c r="D12" s="7"/>
      <c r="E12" s="46"/>
      <c r="F12" s="46"/>
      <c r="G12" s="46"/>
      <c r="H12" s="46"/>
      <c r="I12" s="8"/>
    </row>
    <row r="13" spans="2:9" ht="9" customHeight="1" x14ac:dyDescent="0.25">
      <c r="B13" s="5"/>
      <c r="C13" s="6"/>
      <c r="D13" s="7"/>
      <c r="E13" s="46"/>
      <c r="F13" s="46"/>
      <c r="G13" s="46"/>
      <c r="H13" s="46"/>
      <c r="I13" s="8"/>
    </row>
    <row r="14" spans="2:9" ht="9" customHeight="1" x14ac:dyDescent="0.25">
      <c r="B14" s="5"/>
      <c r="C14" s="6"/>
      <c r="D14" s="7"/>
      <c r="E14" s="46"/>
      <c r="F14" s="46"/>
      <c r="G14" s="46"/>
      <c r="H14" s="46"/>
      <c r="I14" s="8"/>
    </row>
    <row r="15" spans="2:9" ht="9" customHeight="1" x14ac:dyDescent="0.25">
      <c r="B15" s="5"/>
      <c r="C15" s="6"/>
      <c r="D15" s="7"/>
      <c r="E15" s="46"/>
      <c r="F15" s="46"/>
      <c r="G15" s="46"/>
      <c r="H15" s="46"/>
      <c r="I15" s="8"/>
    </row>
    <row r="16" spans="2:9" ht="9" customHeight="1" x14ac:dyDescent="0.25">
      <c r="B16" s="5"/>
      <c r="C16" s="6"/>
      <c r="D16" s="7"/>
      <c r="E16" s="46"/>
      <c r="F16" s="46"/>
      <c r="G16" s="46"/>
      <c r="H16" s="46"/>
      <c r="I16" s="8"/>
    </row>
    <row r="17" spans="2:9" ht="9" customHeight="1" x14ac:dyDescent="0.25">
      <c r="B17" s="5"/>
      <c r="C17" s="6"/>
      <c r="D17" s="7"/>
      <c r="E17" s="46"/>
      <c r="F17" s="46"/>
      <c r="G17" s="46"/>
      <c r="H17" s="46"/>
      <c r="I17" s="8"/>
    </row>
    <row r="18" spans="2:9" ht="9" customHeight="1" x14ac:dyDescent="0.25">
      <c r="B18" s="5"/>
      <c r="C18" s="6"/>
      <c r="D18" s="7"/>
      <c r="E18" s="46"/>
      <c r="F18" s="46"/>
      <c r="G18" s="46"/>
      <c r="H18" s="46"/>
      <c r="I18" s="8"/>
    </row>
    <row r="19" spans="2:9" ht="9" customHeight="1" x14ac:dyDescent="0.25">
      <c r="B19" s="5"/>
      <c r="C19" s="6"/>
      <c r="D19" s="7"/>
      <c r="E19" s="46"/>
      <c r="F19" s="46"/>
      <c r="G19" s="46"/>
      <c r="H19" s="46"/>
      <c r="I19" s="8"/>
    </row>
    <row r="20" spans="2:9" ht="9" customHeight="1" x14ac:dyDescent="0.25">
      <c r="B20" s="5"/>
      <c r="C20" s="6"/>
      <c r="D20" s="7"/>
      <c r="E20" s="46" t="str">
        <f>IF(Paramètres!C24&lt;&gt;"",Paramètres!C24,"") &amp; CHAR(10) &amp; IF(Paramètres!C26&lt;&gt;"",Paramètres!C26,"") &amp; CHAR(10) &amp; IF(Paramètres!C28&lt;&gt;"",Paramètres!C28,"")</f>
        <v xml:space="preserve">
89100 SENS
</v>
      </c>
      <c r="F20" s="46"/>
      <c r="G20" s="46"/>
      <c r="H20" s="46"/>
      <c r="I20" s="8"/>
    </row>
    <row r="21" spans="2:9" ht="9" customHeight="1" x14ac:dyDescent="0.25">
      <c r="B21" s="5"/>
      <c r="C21" s="6"/>
      <c r="D21" s="7"/>
      <c r="E21" s="46"/>
      <c r="F21" s="46"/>
      <c r="G21" s="46"/>
      <c r="H21" s="46"/>
      <c r="I21" s="8"/>
    </row>
    <row r="22" spans="2:9" ht="9" customHeight="1" x14ac:dyDescent="0.25">
      <c r="B22" s="5"/>
      <c r="C22" s="6"/>
      <c r="D22" s="7"/>
      <c r="E22" s="46"/>
      <c r="F22" s="46"/>
      <c r="G22" s="46"/>
      <c r="H22" s="46"/>
      <c r="I22" s="8"/>
    </row>
    <row r="23" spans="2:9" ht="9" customHeight="1" x14ac:dyDescent="0.25">
      <c r="B23" s="5"/>
      <c r="C23" s="6"/>
      <c r="D23" s="7"/>
      <c r="E23" s="46"/>
      <c r="F23" s="46"/>
      <c r="G23" s="46"/>
      <c r="H23" s="46"/>
      <c r="I23" s="8"/>
    </row>
    <row r="24" spans="2:9" ht="9" customHeight="1" x14ac:dyDescent="0.25">
      <c r="B24" s="5"/>
      <c r="C24" s="6"/>
      <c r="D24" s="7"/>
      <c r="E24" s="46"/>
      <c r="F24" s="46"/>
      <c r="G24" s="46"/>
      <c r="H24" s="46"/>
      <c r="I24" s="8"/>
    </row>
    <row r="25" spans="2:9" ht="9" customHeight="1" x14ac:dyDescent="0.25">
      <c r="B25" s="5"/>
      <c r="C25" s="6"/>
      <c r="D25" s="7"/>
      <c r="E25" s="46"/>
      <c r="F25" s="46"/>
      <c r="G25" s="46"/>
      <c r="H25" s="46"/>
      <c r="I25" s="8"/>
    </row>
    <row r="26" spans="2:9" ht="9" customHeight="1" x14ac:dyDescent="0.25">
      <c r="B26" s="5"/>
      <c r="C26" s="6"/>
      <c r="D26" s="7"/>
      <c r="E26" s="46"/>
      <c r="F26" s="46"/>
      <c r="G26" s="46"/>
      <c r="H26" s="46"/>
      <c r="I26" s="8"/>
    </row>
    <row r="27" spans="2:9" ht="9" customHeight="1" x14ac:dyDescent="0.25">
      <c r="B27" s="5"/>
      <c r="C27" s="6"/>
      <c r="D27" s="7"/>
      <c r="E27" s="46"/>
      <c r="F27" s="46"/>
      <c r="G27" s="46"/>
      <c r="H27" s="46"/>
      <c r="I27" s="8"/>
    </row>
    <row r="28" spans="2:9" ht="9" customHeight="1" x14ac:dyDescent="0.25">
      <c r="B28" s="5"/>
      <c r="C28" s="6"/>
      <c r="D28" s="7"/>
      <c r="E28" s="45"/>
      <c r="F28" s="45"/>
      <c r="G28" s="45"/>
      <c r="H28" s="45"/>
      <c r="I28" s="8"/>
    </row>
    <row r="29" spans="2:9" ht="9" customHeight="1" x14ac:dyDescent="0.25">
      <c r="B29" s="5"/>
      <c r="C29" s="6"/>
      <c r="D29" s="7"/>
      <c r="E29" s="45"/>
      <c r="F29" s="45"/>
      <c r="G29" s="45"/>
      <c r="H29" s="45"/>
      <c r="I29" s="8"/>
    </row>
    <row r="30" spans="2:9" ht="9" customHeight="1" x14ac:dyDescent="0.25">
      <c r="B30" s="5"/>
      <c r="C30" s="6"/>
      <c r="D30" s="7"/>
      <c r="E30" s="45"/>
      <c r="F30" s="45"/>
      <c r="G30" s="45"/>
      <c r="H30" s="45"/>
      <c r="I30" s="8"/>
    </row>
    <row r="31" spans="2:9" ht="9" customHeight="1" x14ac:dyDescent="0.25">
      <c r="B31" s="5"/>
      <c r="C31" s="6"/>
      <c r="D31" s="7"/>
      <c r="E31" s="45"/>
      <c r="F31" s="45"/>
      <c r="G31" s="45"/>
      <c r="H31" s="45"/>
      <c r="I31" s="8"/>
    </row>
    <row r="32" spans="2:9" ht="9" customHeight="1" x14ac:dyDescent="0.25">
      <c r="B32" s="5"/>
      <c r="C32" s="6"/>
      <c r="D32" s="7"/>
      <c r="E32" s="45"/>
      <c r="F32" s="45"/>
      <c r="G32" s="45"/>
      <c r="H32" s="45"/>
      <c r="I32" s="8"/>
    </row>
    <row r="33" spans="2:9" ht="9" customHeight="1" x14ac:dyDescent="0.25">
      <c r="B33" s="5"/>
      <c r="C33" s="6"/>
      <c r="D33" s="7"/>
      <c r="E33" s="45"/>
      <c r="F33" s="45"/>
      <c r="G33" s="45"/>
      <c r="H33" s="45"/>
      <c r="I33" s="8"/>
    </row>
    <row r="34" spans="2:9" ht="9" customHeight="1" x14ac:dyDescent="0.25">
      <c r="B34" s="5"/>
      <c r="C34" s="6"/>
      <c r="D34" s="7"/>
      <c r="E34" s="45"/>
      <c r="F34" s="45"/>
      <c r="G34" s="45"/>
      <c r="H34" s="45"/>
      <c r="I34" s="8"/>
    </row>
    <row r="35" spans="2:9" ht="9" customHeight="1" x14ac:dyDescent="0.25">
      <c r="B35" s="5"/>
      <c r="C35" s="6"/>
      <c r="D35" s="7"/>
      <c r="E35" s="45"/>
      <c r="F35" s="45"/>
      <c r="G35" s="45"/>
      <c r="H35" s="45"/>
      <c r="I35" s="8"/>
    </row>
    <row r="36" spans="2:9" ht="9" customHeight="1" x14ac:dyDescent="0.25">
      <c r="B36" s="5"/>
      <c r="C36" s="6"/>
      <c r="D36" s="7"/>
      <c r="E36" s="45"/>
      <c r="F36" s="45"/>
      <c r="G36" s="45"/>
      <c r="H36" s="45"/>
      <c r="I36" s="8"/>
    </row>
    <row r="37" spans="2:9" ht="9" customHeight="1" x14ac:dyDescent="0.25">
      <c r="B37" s="5"/>
      <c r="C37" s="6"/>
      <c r="D37" s="7"/>
      <c r="E37" s="45"/>
      <c r="F37" s="45"/>
      <c r="G37" s="45"/>
      <c r="H37" s="45"/>
      <c r="I37" s="8"/>
    </row>
    <row r="38" spans="2:9" ht="9" customHeight="1" x14ac:dyDescent="0.25">
      <c r="B38" s="5"/>
      <c r="C38" s="6"/>
      <c r="D38" s="7"/>
      <c r="E38" s="45"/>
      <c r="F38" s="45"/>
      <c r="G38" s="45"/>
      <c r="H38" s="45"/>
      <c r="I38" s="8"/>
    </row>
    <row r="39" spans="2:9" ht="9" customHeight="1" x14ac:dyDescent="0.25">
      <c r="B39" s="5"/>
      <c r="C39" s="6"/>
      <c r="D39" s="7"/>
      <c r="E39" s="45"/>
      <c r="F39" s="45"/>
      <c r="G39" s="45"/>
      <c r="H39" s="45"/>
      <c r="I39" s="8"/>
    </row>
    <row r="40" spans="2:9" ht="9" customHeight="1" x14ac:dyDescent="0.25">
      <c r="B40" s="5"/>
      <c r="C40" s="6"/>
      <c r="D40" s="7"/>
      <c r="E40" s="45"/>
      <c r="F40" s="45"/>
      <c r="G40" s="45"/>
      <c r="H40" s="45"/>
      <c r="I40" s="8"/>
    </row>
    <row r="41" spans="2:9" ht="9" customHeight="1" x14ac:dyDescent="0.25">
      <c r="B41" s="5"/>
      <c r="C41" s="6"/>
      <c r="D41" s="7"/>
      <c r="E41" s="45"/>
      <c r="F41" s="45"/>
      <c r="G41" s="45"/>
      <c r="H41" s="45"/>
      <c r="I41" s="8"/>
    </row>
    <row r="42" spans="2:9" ht="9" customHeight="1" x14ac:dyDescent="0.25">
      <c r="B42" s="5"/>
      <c r="C42" s="6"/>
      <c r="D42" s="7"/>
      <c r="E42" s="45"/>
      <c r="F42" s="45"/>
      <c r="G42" s="45"/>
      <c r="H42" s="45"/>
      <c r="I42" s="8"/>
    </row>
    <row r="43" spans="2:9" ht="9" customHeight="1" x14ac:dyDescent="0.25">
      <c r="B43" s="5"/>
      <c r="C43" s="6"/>
      <c r="D43" s="7"/>
      <c r="E43" s="45"/>
      <c r="F43" s="45"/>
      <c r="G43" s="45"/>
      <c r="H43" s="45"/>
      <c r="I43" s="8"/>
    </row>
    <row r="44" spans="2:9" ht="9" customHeight="1" x14ac:dyDescent="0.25">
      <c r="B44" s="5"/>
      <c r="C44" s="6"/>
      <c r="D44" s="7"/>
      <c r="E44" s="45"/>
      <c r="F44" s="45"/>
      <c r="G44" s="45"/>
      <c r="H44" s="45"/>
      <c r="I44" s="8"/>
    </row>
    <row r="45" spans="2:9" ht="9" customHeight="1" x14ac:dyDescent="0.25">
      <c r="B45" s="5"/>
      <c r="C45" s="6"/>
      <c r="D45" s="7"/>
      <c r="E45" s="45"/>
      <c r="F45" s="45"/>
      <c r="G45" s="45"/>
      <c r="H45" s="45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8" t="s">
        <v>4</v>
      </c>
      <c r="F47" s="45"/>
      <c r="G47" s="45"/>
      <c r="H47" s="45"/>
      <c r="I47" s="8"/>
    </row>
    <row r="48" spans="2:9" ht="9" customHeight="1" x14ac:dyDescent="0.25">
      <c r="B48" s="5"/>
      <c r="C48" s="6"/>
      <c r="D48" s="7"/>
      <c r="E48" s="45"/>
      <c r="F48" s="45"/>
      <c r="G48" s="45"/>
      <c r="H48" s="45"/>
      <c r="I48" s="8"/>
    </row>
    <row r="49" spans="2:9" ht="9" customHeight="1" x14ac:dyDescent="0.25">
      <c r="B49" s="5"/>
      <c r="C49" s="6"/>
      <c r="D49" s="7"/>
      <c r="E49" s="45"/>
      <c r="F49" s="45"/>
      <c r="G49" s="45"/>
      <c r="H49" s="45"/>
      <c r="I49" s="8"/>
    </row>
    <row r="50" spans="2:9" ht="9" customHeight="1" x14ac:dyDescent="0.25">
      <c r="B50" s="5"/>
      <c r="C50" s="6"/>
      <c r="D50" s="7"/>
      <c r="E50" s="45"/>
      <c r="F50" s="45"/>
      <c r="G50" s="45"/>
      <c r="H50" s="45"/>
      <c r="I50" s="8"/>
    </row>
    <row r="51" spans="2:9" ht="9" customHeight="1" x14ac:dyDescent="0.25">
      <c r="B51" s="5"/>
      <c r="C51" s="6"/>
      <c r="D51" s="7"/>
      <c r="E51" s="45"/>
      <c r="F51" s="45"/>
      <c r="G51" s="45"/>
      <c r="H51" s="45"/>
      <c r="I51" s="8"/>
    </row>
    <row r="52" spans="2:9" ht="9" customHeight="1" x14ac:dyDescent="0.25">
      <c r="B52" s="5"/>
      <c r="C52" s="6"/>
      <c r="D52" s="7"/>
      <c r="E52" s="45"/>
      <c r="F52" s="45"/>
      <c r="G52" s="45"/>
      <c r="H52" s="45"/>
      <c r="I52" s="8"/>
    </row>
    <row r="53" spans="2:9" ht="9" customHeight="1" x14ac:dyDescent="0.25">
      <c r="B53" s="5"/>
      <c r="C53" s="6"/>
      <c r="D53" s="7"/>
      <c r="E53" s="45"/>
      <c r="F53" s="45"/>
      <c r="G53" s="45"/>
      <c r="H53" s="45"/>
      <c r="I53" s="8"/>
    </row>
    <row r="54" spans="2:9" ht="9" customHeight="1" x14ac:dyDescent="0.25">
      <c r="B54" s="5"/>
      <c r="C54" s="6"/>
      <c r="D54" s="7"/>
      <c r="E54" s="45"/>
      <c r="F54" s="45"/>
      <c r="G54" s="45"/>
      <c r="H54" s="45"/>
      <c r="I54" s="8"/>
    </row>
    <row r="55" spans="2:9" ht="9" customHeight="1" x14ac:dyDescent="0.25">
      <c r="B55" s="5"/>
      <c r="C55" s="6"/>
      <c r="D55" s="7"/>
      <c r="E55" s="45"/>
      <c r="F55" s="45"/>
      <c r="G55" s="45"/>
      <c r="H55" s="45"/>
      <c r="I55" s="8"/>
    </row>
    <row r="56" spans="2:9" ht="9" customHeight="1" x14ac:dyDescent="0.25">
      <c r="B56" s="5"/>
      <c r="C56" s="6"/>
      <c r="D56" s="7"/>
      <c r="E56" s="45"/>
      <c r="F56" s="45"/>
      <c r="G56" s="45"/>
      <c r="H56" s="45"/>
      <c r="I56" s="8"/>
    </row>
    <row r="57" spans="2:9" ht="9" customHeight="1" x14ac:dyDescent="0.25">
      <c r="B57" s="5"/>
      <c r="C57" s="6"/>
      <c r="D57" s="7"/>
      <c r="E57" s="45"/>
      <c r="F57" s="45"/>
      <c r="G57" s="45"/>
      <c r="H57" s="45"/>
      <c r="I57" s="8"/>
    </row>
    <row r="58" spans="2:9" ht="9" customHeight="1" x14ac:dyDescent="0.25">
      <c r="B58" s="5"/>
      <c r="C58" s="6"/>
      <c r="D58" s="7"/>
      <c r="E58" s="45"/>
      <c r="F58" s="45"/>
      <c r="G58" s="45"/>
      <c r="H58" s="45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47" t="str">
        <f>IF(Paramètres!C9&lt;&gt;"",Paramètres!C9,"")</f>
        <v>Lot n°4</v>
      </c>
      <c r="F60" s="47"/>
      <c r="G60" s="47"/>
      <c r="H60" s="47"/>
      <c r="I60" s="8"/>
    </row>
    <row r="61" spans="2:9" ht="9" customHeight="1" x14ac:dyDescent="0.25">
      <c r="B61" s="5"/>
      <c r="C61" s="6"/>
      <c r="D61" s="7"/>
      <c r="E61" s="47"/>
      <c r="F61" s="47"/>
      <c r="G61" s="47"/>
      <c r="H61" s="47"/>
      <c r="I61" s="8"/>
    </row>
    <row r="62" spans="2:9" ht="9" customHeight="1" x14ac:dyDescent="0.25">
      <c r="B62" s="5"/>
      <c r="C62" s="6"/>
      <c r="D62" s="7"/>
      <c r="E62" s="47"/>
      <c r="F62" s="47"/>
      <c r="G62" s="47"/>
      <c r="H62" s="47"/>
      <c r="I62" s="8"/>
    </row>
    <row r="63" spans="2:9" ht="9" customHeight="1" x14ac:dyDescent="0.25">
      <c r="B63" s="5"/>
      <c r="C63" s="6"/>
      <c r="D63" s="7"/>
      <c r="E63" s="47" t="str">
        <f>IF(Paramètres!C11&lt;&gt;"",Paramètres!C11,"")</f>
        <v xml:space="preserve">MENUISERIE - FERRONERIE - PEINTURE </v>
      </c>
      <c r="F63" s="47"/>
      <c r="G63" s="47"/>
      <c r="H63" s="47"/>
      <c r="I63" s="8"/>
    </row>
    <row r="64" spans="2:9" ht="9" customHeight="1" x14ac:dyDescent="0.25">
      <c r="B64" s="5"/>
      <c r="C64" s="6"/>
      <c r="D64" s="7"/>
      <c r="E64" s="47"/>
      <c r="F64" s="47"/>
      <c r="G64" s="47"/>
      <c r="H64" s="47"/>
      <c r="I64" s="8"/>
    </row>
    <row r="65" spans="2:9" ht="9" customHeight="1" x14ac:dyDescent="0.25">
      <c r="B65" s="5"/>
      <c r="C65" s="6"/>
      <c r="D65" s="7"/>
      <c r="E65" s="47"/>
      <c r="F65" s="47"/>
      <c r="G65" s="47"/>
      <c r="H65" s="47"/>
      <c r="I65" s="8"/>
    </row>
    <row r="66" spans="2:9" ht="9" customHeight="1" x14ac:dyDescent="0.25">
      <c r="B66" s="5"/>
      <c r="C66" s="6"/>
      <c r="D66" s="7"/>
      <c r="E66" s="47"/>
      <c r="F66" s="47"/>
      <c r="G66" s="47"/>
      <c r="H66" s="47"/>
      <c r="I66" s="8"/>
    </row>
    <row r="67" spans="2:9" ht="9" customHeight="1" x14ac:dyDescent="0.25">
      <c r="B67" s="5"/>
      <c r="C67" s="6"/>
      <c r="D67" s="7"/>
      <c r="E67" s="47"/>
      <c r="F67" s="47"/>
      <c r="G67" s="47"/>
      <c r="H67" s="47"/>
      <c r="I67" s="8"/>
    </row>
    <row r="68" spans="2:9" ht="9" customHeight="1" x14ac:dyDescent="0.25">
      <c r="B68" s="5"/>
      <c r="C68" s="6"/>
      <c r="D68" s="7"/>
      <c r="E68" s="47"/>
      <c r="F68" s="47"/>
      <c r="G68" s="47"/>
      <c r="H68" s="47"/>
      <c r="I68" s="8"/>
    </row>
    <row r="69" spans="2:9" ht="9" customHeight="1" x14ac:dyDescent="0.25">
      <c r="B69" s="5"/>
      <c r="C69" s="6"/>
      <c r="D69" s="7"/>
      <c r="E69" s="47"/>
      <c r="F69" s="47"/>
      <c r="G69" s="47"/>
      <c r="H69" s="47"/>
      <c r="I69" s="8"/>
    </row>
    <row r="70" spans="2:9" ht="9" customHeight="1" x14ac:dyDescent="0.25">
      <c r="B70" s="5"/>
      <c r="C70" s="6"/>
      <c r="D70" s="7"/>
      <c r="E70" s="49" t="str">
        <f>IF(Paramètres!C3&lt;&gt;"",Paramètres!C3,"")</f>
        <v>DPGF</v>
      </c>
      <c r="F70" s="50"/>
      <c r="G70" s="50"/>
      <c r="H70" s="51"/>
      <c r="I70" s="8"/>
    </row>
    <row r="71" spans="2:9" ht="9" customHeight="1" x14ac:dyDescent="0.25">
      <c r="B71" s="5"/>
      <c r="C71" s="6"/>
      <c r="D71" s="7"/>
      <c r="E71" s="52"/>
      <c r="F71" s="46"/>
      <c r="G71" s="46"/>
      <c r="H71" s="53"/>
      <c r="I71" s="8"/>
    </row>
    <row r="72" spans="2:9" ht="9" customHeight="1" x14ac:dyDescent="0.25">
      <c r="B72" s="5"/>
      <c r="C72" s="6"/>
      <c r="D72" s="7"/>
      <c r="E72" s="52"/>
      <c r="F72" s="46"/>
      <c r="G72" s="46"/>
      <c r="H72" s="53"/>
      <c r="I72" s="8"/>
    </row>
    <row r="73" spans="2:9" ht="9" customHeight="1" x14ac:dyDescent="0.25">
      <c r="B73" s="5"/>
      <c r="C73" s="6"/>
      <c r="D73" s="7"/>
      <c r="E73" s="52"/>
      <c r="F73" s="46"/>
      <c r="G73" s="46"/>
      <c r="H73" s="53"/>
      <c r="I73" s="8"/>
    </row>
    <row r="74" spans="2:9" ht="9" customHeight="1" x14ac:dyDescent="0.25">
      <c r="B74" s="5"/>
      <c r="C74" s="6"/>
      <c r="D74" s="7"/>
      <c r="E74" s="52"/>
      <c r="F74" s="46"/>
      <c r="G74" s="46"/>
      <c r="H74" s="53"/>
      <c r="I74" s="8"/>
    </row>
    <row r="75" spans="2:9" ht="9" customHeight="1" x14ac:dyDescent="0.25">
      <c r="B75" s="5"/>
      <c r="C75" s="6"/>
      <c r="D75" s="7"/>
      <c r="E75" s="52"/>
      <c r="F75" s="46"/>
      <c r="G75" s="46"/>
      <c r="H75" s="53"/>
      <c r="I75" s="8"/>
    </row>
    <row r="76" spans="2:9" ht="9" customHeight="1" x14ac:dyDescent="0.25">
      <c r="B76" s="5"/>
      <c r="C76" s="6"/>
      <c r="D76" s="7"/>
      <c r="E76" s="54"/>
      <c r="F76" s="55"/>
      <c r="G76" s="55"/>
      <c r="H76" s="56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60"/>
      <c r="C78" s="58" t="s">
        <v>5</v>
      </c>
      <c r="D78" s="7"/>
      <c r="E78" s="7"/>
      <c r="F78" s="57" t="s">
        <v>0</v>
      </c>
      <c r="G78" s="57" t="str">
        <f>IF(Paramètres!C7&lt;&gt;"",Paramètres!C7,"")</f>
        <v>Z-25013</v>
      </c>
      <c r="H78" s="7"/>
      <c r="I78" s="8"/>
    </row>
    <row r="79" spans="2:9" ht="9" customHeight="1" x14ac:dyDescent="0.25">
      <c r="B79" s="60"/>
      <c r="C79" s="59"/>
      <c r="D79" s="7"/>
      <c r="E79" s="7"/>
      <c r="F79" s="57"/>
      <c r="G79" s="57"/>
      <c r="H79" s="7"/>
      <c r="I79" s="8"/>
    </row>
    <row r="80" spans="2:9" ht="9" customHeight="1" x14ac:dyDescent="0.25">
      <c r="B80" s="60"/>
      <c r="C80" s="59"/>
      <c r="D80" s="7"/>
      <c r="E80" s="7"/>
      <c r="F80" s="57" t="s">
        <v>1</v>
      </c>
      <c r="G80" s="57" t="str">
        <f>IF(Paramètres!C13&lt;&gt;"",Paramètres!C13,"")</f>
        <v>09/09/2025</v>
      </c>
      <c r="H80" s="7"/>
      <c r="I80" s="8"/>
    </row>
    <row r="81" spans="2:9" ht="9" customHeight="1" x14ac:dyDescent="0.25">
      <c r="B81" s="60"/>
      <c r="C81" s="59"/>
      <c r="D81" s="7"/>
      <c r="E81" s="7"/>
      <c r="F81" s="57"/>
      <c r="G81" s="57"/>
      <c r="H81" s="7"/>
      <c r="I81" s="8"/>
    </row>
    <row r="82" spans="2:9" ht="9" customHeight="1" x14ac:dyDescent="0.25">
      <c r="B82" s="60"/>
      <c r="C82" s="59"/>
      <c r="D82" s="7"/>
      <c r="E82" s="7"/>
      <c r="F82" s="57" t="s">
        <v>2</v>
      </c>
      <c r="G82" s="57" t="str">
        <f>IF(Paramètres!C15&lt;&gt;"",Paramètres!C15,"")</f>
        <v>DCE</v>
      </c>
      <c r="H82" s="7"/>
      <c r="I82" s="8"/>
    </row>
    <row r="83" spans="2:9" ht="9" customHeight="1" x14ac:dyDescent="0.25">
      <c r="B83" s="60"/>
      <c r="C83" s="59"/>
      <c r="D83" s="7"/>
      <c r="E83" s="7"/>
      <c r="F83" s="57"/>
      <c r="G83" s="57"/>
      <c r="H83" s="7"/>
      <c r="I83" s="8"/>
    </row>
    <row r="84" spans="2:9" ht="9" customHeight="1" x14ac:dyDescent="0.25">
      <c r="B84" s="60"/>
      <c r="C84" s="59"/>
      <c r="D84" s="7"/>
      <c r="E84" s="7"/>
      <c r="F84" s="57" t="s">
        <v>3</v>
      </c>
      <c r="G84" s="57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57"/>
      <c r="G85" s="57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8">
    <mergeCell ref="B78:B84"/>
    <mergeCell ref="F82:F83"/>
    <mergeCell ref="G82:G83"/>
    <mergeCell ref="F84:F85"/>
    <mergeCell ref="G84:G85"/>
    <mergeCell ref="F80:F81"/>
    <mergeCell ref="G80:G81"/>
    <mergeCell ref="E63:H69"/>
    <mergeCell ref="E70:H76"/>
    <mergeCell ref="F78:F79"/>
    <mergeCell ref="G78:G79"/>
    <mergeCell ref="C78:C84"/>
    <mergeCell ref="E2:H10"/>
    <mergeCell ref="E11:H19"/>
    <mergeCell ref="E20:H27"/>
    <mergeCell ref="E28:H45"/>
    <mergeCell ref="E60:H62"/>
    <mergeCell ref="E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350"/>
  <sheetViews>
    <sheetView showGridLines="0" workbookViewId="0">
      <pane ySplit="3" topLeftCell="A4" activePane="bottomLeft" state="frozen"/>
      <selection pane="bottomLeft" activeCell="H168" sqref="H168"/>
    </sheetView>
  </sheetViews>
  <sheetFormatPr baseColWidth="10" defaultColWidth="8.8554687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1" width="10.7109375" customWidth="1"/>
    <col min="12" max="17" width="0" hidden="1" customWidth="1"/>
    <col min="18" max="69" width="10.7109375" customWidth="1"/>
  </cols>
  <sheetData>
    <row r="1" spans="1:17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2.5" x14ac:dyDescent="0.25">
      <c r="A3" s="7" t="s">
        <v>22</v>
      </c>
      <c r="B3" s="13" t="s">
        <v>23</v>
      </c>
      <c r="C3" s="61" t="s">
        <v>24</v>
      </c>
      <c r="D3" s="61"/>
      <c r="E3" s="61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37.15" customHeight="1" x14ac:dyDescent="0.25">
      <c r="A4" s="7">
        <v>2</v>
      </c>
      <c r="B4" s="14" t="s">
        <v>36</v>
      </c>
      <c r="C4" s="62" t="s">
        <v>37</v>
      </c>
      <c r="D4" s="62"/>
      <c r="E4" s="62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38</v>
      </c>
    </row>
    <row r="7" spans="1:17" ht="18.600000000000001" customHeight="1" x14ac:dyDescent="0.25">
      <c r="A7" s="7">
        <v>3</v>
      </c>
      <c r="B7" s="16">
        <v>2</v>
      </c>
      <c r="C7" s="63" t="s">
        <v>39</v>
      </c>
      <c r="D7" s="63"/>
      <c r="E7" s="63"/>
      <c r="F7" s="17"/>
      <c r="G7" s="17"/>
      <c r="H7" s="17"/>
      <c r="I7" s="17"/>
      <c r="J7" s="18"/>
      <c r="K7" s="7"/>
    </row>
    <row r="8" spans="1:17" x14ac:dyDescent="0.25">
      <c r="A8" s="7">
        <v>4</v>
      </c>
      <c r="B8" s="16" t="s">
        <v>40</v>
      </c>
      <c r="C8" s="64" t="s">
        <v>41</v>
      </c>
      <c r="D8" s="64"/>
      <c r="E8" s="64"/>
      <c r="F8" s="19"/>
      <c r="G8" s="19"/>
      <c r="H8" s="19"/>
      <c r="I8" s="19"/>
      <c r="J8" s="20"/>
      <c r="K8" s="7"/>
    </row>
    <row r="9" spans="1:17" hidden="1" x14ac:dyDescent="0.25">
      <c r="A9" s="7" t="s">
        <v>42</v>
      </c>
    </row>
    <row r="10" spans="1:17" x14ac:dyDescent="0.25">
      <c r="A10" s="7">
        <v>9</v>
      </c>
      <c r="B10" s="21" t="s">
        <v>43</v>
      </c>
      <c r="C10" s="65" t="s">
        <v>44</v>
      </c>
      <c r="D10" s="66"/>
      <c r="E10" s="66"/>
      <c r="F10" s="66"/>
      <c r="G10" s="66"/>
      <c r="H10" s="66"/>
      <c r="I10" s="66"/>
      <c r="J10" s="23"/>
    </row>
    <row r="11" spans="1:17" hidden="1" x14ac:dyDescent="0.25">
      <c r="A11" s="7" t="s">
        <v>45</v>
      </c>
    </row>
    <row r="12" spans="1:17" ht="45" hidden="1" x14ac:dyDescent="0.25">
      <c r="A12" s="7" t="s">
        <v>46</v>
      </c>
    </row>
    <row r="13" spans="1:17" x14ac:dyDescent="0.25">
      <c r="A13" s="24" t="s">
        <v>48</v>
      </c>
      <c r="B13" s="23"/>
      <c r="C13" s="67" t="s">
        <v>47</v>
      </c>
      <c r="D13" s="67"/>
      <c r="E13" s="67"/>
      <c r="F13" s="67"/>
      <c r="G13" s="25">
        <v>1</v>
      </c>
      <c r="H13" s="26"/>
      <c r="J13" s="23"/>
    </row>
    <row r="14" spans="1:17" x14ac:dyDescent="0.25">
      <c r="A14" s="7" t="s">
        <v>49</v>
      </c>
      <c r="B14" s="21"/>
      <c r="C14" s="68"/>
      <c r="D14" s="68"/>
      <c r="E14" s="68"/>
      <c r="F14" s="27" t="s">
        <v>50</v>
      </c>
      <c r="G14" s="28">
        <f>ROUND(SUM(G13:G13), 0 )</f>
        <v>1</v>
      </c>
      <c r="H14" s="28" t="str">
        <f>IF(SUMPRODUCT(--(H13:H13&lt;&gt;""))&lt;&gt;0, ROUND(SUMIF(H13:H13,"",G13:G13) + SUM(H13:H13), 0 ), "")</f>
        <v/>
      </c>
      <c r="I14" s="29"/>
      <c r="J14" s="30">
        <f>IF(AND(G14= "",H14= ""), 0, ROUND(ROUND(I14, 2) * ROUND(IF(H14="",G14,H14),  0), 2))</f>
        <v>0</v>
      </c>
      <c r="K14" s="7"/>
      <c r="M14" s="31">
        <v>0.2</v>
      </c>
      <c r="Q14" s="7">
        <v>1318</v>
      </c>
    </row>
    <row r="15" spans="1:17" hidden="1" x14ac:dyDescent="0.25">
      <c r="A15" s="7" t="s">
        <v>51</v>
      </c>
    </row>
    <row r="16" spans="1:17" ht="18" customHeight="1" x14ac:dyDescent="0.25">
      <c r="A16" s="7">
        <v>4</v>
      </c>
      <c r="B16" s="16" t="s">
        <v>52</v>
      </c>
      <c r="C16" s="64" t="s">
        <v>53</v>
      </c>
      <c r="D16" s="64"/>
      <c r="E16" s="64"/>
      <c r="F16" s="19"/>
      <c r="G16" s="19"/>
      <c r="H16" s="19"/>
      <c r="I16" s="19"/>
      <c r="J16" s="20"/>
      <c r="K16" s="7"/>
    </row>
    <row r="17" spans="1:17" hidden="1" x14ac:dyDescent="0.25">
      <c r="A17" s="7" t="s">
        <v>42</v>
      </c>
    </row>
    <row r="18" spans="1:17" x14ac:dyDescent="0.25">
      <c r="A18" s="7">
        <v>9</v>
      </c>
      <c r="B18" s="21" t="s">
        <v>54</v>
      </c>
      <c r="C18" s="65" t="s">
        <v>55</v>
      </c>
      <c r="D18" s="66"/>
      <c r="E18" s="66"/>
      <c r="F18" s="66"/>
      <c r="G18" s="66"/>
      <c r="H18" s="66"/>
      <c r="I18" s="66"/>
      <c r="J18" s="23"/>
    </row>
    <row r="19" spans="1:17" hidden="1" x14ac:dyDescent="0.25">
      <c r="A19" s="7" t="s">
        <v>45</v>
      </c>
    </row>
    <row r="20" spans="1:17" ht="45" hidden="1" x14ac:dyDescent="0.25">
      <c r="A20" s="7" t="s">
        <v>56</v>
      </c>
    </row>
    <row r="21" spans="1:17" x14ac:dyDescent="0.25">
      <c r="A21" s="24" t="s">
        <v>58</v>
      </c>
      <c r="B21" s="23"/>
      <c r="C21" s="67" t="s">
        <v>57</v>
      </c>
      <c r="D21" s="67"/>
      <c r="E21" s="67"/>
      <c r="F21" s="67"/>
      <c r="G21" s="25">
        <v>2</v>
      </c>
      <c r="H21" s="26"/>
      <c r="J21" s="23"/>
    </row>
    <row r="22" spans="1:17" x14ac:dyDescent="0.25">
      <c r="A22" s="7" t="s">
        <v>49</v>
      </c>
      <c r="B22" s="21"/>
      <c r="C22" s="68"/>
      <c r="D22" s="68"/>
      <c r="E22" s="68"/>
      <c r="F22" s="27" t="s">
        <v>11</v>
      </c>
      <c r="G22" s="28">
        <f>ROUND(SUM(G21:G21), 0 )</f>
        <v>2</v>
      </c>
      <c r="H22" s="28" t="str">
        <f>IF(SUMPRODUCT(--(H21:H21&lt;&gt;""))&lt;&gt;0, ROUND(SUMIF(H21:H21,"",G21:G21) + SUM(H21:H21), 0 ), "")</f>
        <v/>
      </c>
      <c r="I22" s="29"/>
      <c r="J22" s="30">
        <f>IF(AND(G22= "",H22= ""), 0, ROUND(ROUND(I22, 2) * ROUND(IF(H22="",G22,H22),  0), 2))</f>
        <v>0</v>
      </c>
      <c r="K22" s="7"/>
      <c r="M22" s="31">
        <v>0.2</v>
      </c>
      <c r="Q22" s="7">
        <v>1527</v>
      </c>
    </row>
    <row r="23" spans="1:17" x14ac:dyDescent="0.25">
      <c r="A23" s="7">
        <v>9</v>
      </c>
      <c r="B23" s="21" t="s">
        <v>59</v>
      </c>
      <c r="C23" s="65" t="s">
        <v>60</v>
      </c>
      <c r="D23" s="66"/>
      <c r="E23" s="66"/>
      <c r="F23" s="66"/>
      <c r="G23" s="66"/>
      <c r="H23" s="66"/>
      <c r="I23" s="66"/>
      <c r="J23" s="23"/>
    </row>
    <row r="24" spans="1:17" hidden="1" x14ac:dyDescent="0.25">
      <c r="A24" s="7" t="s">
        <v>45</v>
      </c>
    </row>
    <row r="25" spans="1:17" ht="45" hidden="1" x14ac:dyDescent="0.25">
      <c r="A25" s="7" t="s">
        <v>56</v>
      </c>
    </row>
    <row r="26" spans="1:17" x14ac:dyDescent="0.25">
      <c r="A26" s="24" t="s">
        <v>58</v>
      </c>
      <c r="B26" s="23"/>
      <c r="C26" s="67" t="s">
        <v>57</v>
      </c>
      <c r="D26" s="67"/>
      <c r="E26" s="67"/>
      <c r="F26" s="67"/>
      <c r="G26" s="25">
        <v>9</v>
      </c>
      <c r="H26" s="26"/>
      <c r="J26" s="23"/>
    </row>
    <row r="27" spans="1:17" x14ac:dyDescent="0.25">
      <c r="A27" s="7" t="s">
        <v>49</v>
      </c>
      <c r="B27" s="21"/>
      <c r="C27" s="68"/>
      <c r="D27" s="68"/>
      <c r="E27" s="68"/>
      <c r="F27" s="27" t="s">
        <v>11</v>
      </c>
      <c r="G27" s="28">
        <f>ROUND(SUM(G26:G26), 0 )</f>
        <v>9</v>
      </c>
      <c r="H27" s="28" t="str">
        <f>IF(SUMPRODUCT(--(H26:H26&lt;&gt;""))&lt;&gt;0, ROUND(SUMIF(H26:H26,"",G26:G26) + SUM(H26:H26), 0 ), "")</f>
        <v/>
      </c>
      <c r="I27" s="29"/>
      <c r="J27" s="30">
        <f>IF(AND(G27= "",H27= ""), 0, ROUND(ROUND(I27, 2) * ROUND(IF(H27="",G27,H27),  0), 2))</f>
        <v>0</v>
      </c>
      <c r="K27" s="7"/>
      <c r="M27" s="31">
        <v>0.2</v>
      </c>
      <c r="Q27" s="7">
        <v>1527</v>
      </c>
    </row>
    <row r="28" spans="1:17" hidden="1" x14ac:dyDescent="0.25">
      <c r="A28" s="7" t="s">
        <v>51</v>
      </c>
    </row>
    <row r="29" spans="1:17" x14ac:dyDescent="0.25">
      <c r="A29" s="7" t="s">
        <v>38</v>
      </c>
      <c r="B29" s="23"/>
      <c r="C29" s="66"/>
      <c r="D29" s="66"/>
      <c r="E29" s="66"/>
      <c r="J29" s="23"/>
    </row>
    <row r="30" spans="1:17" x14ac:dyDescent="0.25">
      <c r="B30" s="23"/>
      <c r="C30" s="71" t="s">
        <v>39</v>
      </c>
      <c r="D30" s="72"/>
      <c r="E30" s="72"/>
      <c r="F30" s="69"/>
      <c r="G30" s="69"/>
      <c r="H30" s="69"/>
      <c r="I30" s="69"/>
      <c r="J30" s="70"/>
    </row>
    <row r="31" spans="1:17" x14ac:dyDescent="0.25">
      <c r="B31" s="23"/>
      <c r="C31" s="74"/>
      <c r="D31" s="45"/>
      <c r="E31" s="45"/>
      <c r="F31" s="45"/>
      <c r="G31" s="45"/>
      <c r="H31" s="45"/>
      <c r="I31" s="45"/>
      <c r="J31" s="73"/>
    </row>
    <row r="32" spans="1:17" x14ac:dyDescent="0.25">
      <c r="B32" s="23"/>
      <c r="C32" s="77" t="s">
        <v>61</v>
      </c>
      <c r="D32" s="78"/>
      <c r="E32" s="78"/>
      <c r="F32" s="75">
        <f>SUMIF(K8:K29, IF(K7="","",K7), J8:J29)</f>
        <v>0</v>
      </c>
      <c r="G32" s="75"/>
      <c r="H32" s="75"/>
      <c r="I32" s="75"/>
      <c r="J32" s="76"/>
    </row>
    <row r="33" spans="1:17" hidden="1" x14ac:dyDescent="0.25">
      <c r="B33" s="23"/>
      <c r="C33" s="81" t="s">
        <v>62</v>
      </c>
      <c r="D33" s="82"/>
      <c r="E33" s="82"/>
      <c r="F33" s="79">
        <f>ROUND(SUMIF(K8:K29, IF(K7="","",K7), J8:J29) * 0.2, 2)</f>
        <v>0</v>
      </c>
      <c r="G33" s="79"/>
      <c r="H33" s="79"/>
      <c r="I33" s="79"/>
      <c r="J33" s="80"/>
    </row>
    <row r="34" spans="1:17" hidden="1" x14ac:dyDescent="0.25">
      <c r="B34" s="23"/>
      <c r="C34" s="77" t="s">
        <v>63</v>
      </c>
      <c r="D34" s="78"/>
      <c r="E34" s="78"/>
      <c r="F34" s="75">
        <f>SUM(F32:F33)</f>
        <v>0</v>
      </c>
      <c r="G34" s="75"/>
      <c r="H34" s="75"/>
      <c r="I34" s="75"/>
      <c r="J34" s="76"/>
    </row>
    <row r="35" spans="1:17" ht="18.600000000000001" customHeight="1" x14ac:dyDescent="0.25">
      <c r="A35" s="7">
        <v>3</v>
      </c>
      <c r="B35" s="16">
        <v>3</v>
      </c>
      <c r="C35" s="63" t="s">
        <v>64</v>
      </c>
      <c r="D35" s="63"/>
      <c r="E35" s="63"/>
      <c r="F35" s="17"/>
      <c r="G35" s="17"/>
      <c r="H35" s="17"/>
      <c r="I35" s="17"/>
      <c r="J35" s="18"/>
      <c r="K35" s="7"/>
    </row>
    <row r="36" spans="1:17" ht="18" customHeight="1" x14ac:dyDescent="0.25">
      <c r="A36" s="7">
        <v>4</v>
      </c>
      <c r="B36" s="16" t="s">
        <v>65</v>
      </c>
      <c r="C36" s="64" t="s">
        <v>66</v>
      </c>
      <c r="D36" s="64"/>
      <c r="E36" s="64"/>
      <c r="F36" s="19"/>
      <c r="G36" s="19"/>
      <c r="H36" s="19"/>
      <c r="I36" s="19"/>
      <c r="J36" s="20"/>
      <c r="K36" s="7"/>
    </row>
    <row r="37" spans="1:17" hidden="1" x14ac:dyDescent="0.25">
      <c r="A37" s="7" t="s">
        <v>42</v>
      </c>
    </row>
    <row r="38" spans="1:17" hidden="1" x14ac:dyDescent="0.25">
      <c r="A38" s="7" t="s">
        <v>42</v>
      </c>
    </row>
    <row r="39" spans="1:17" ht="27.2" customHeight="1" x14ac:dyDescent="0.25">
      <c r="A39" s="7">
        <v>9</v>
      </c>
      <c r="B39" s="21" t="s">
        <v>67</v>
      </c>
      <c r="C39" s="65" t="s">
        <v>68</v>
      </c>
      <c r="D39" s="66"/>
      <c r="E39" s="66"/>
      <c r="F39" s="66"/>
      <c r="G39" s="66"/>
      <c r="H39" s="66"/>
      <c r="I39" s="66"/>
      <c r="J39" s="23"/>
    </row>
    <row r="40" spans="1:17" hidden="1" x14ac:dyDescent="0.25">
      <c r="A40" s="7" t="s">
        <v>45</v>
      </c>
    </row>
    <row r="41" spans="1:17" ht="45" hidden="1" x14ac:dyDescent="0.25">
      <c r="A41" s="7" t="s">
        <v>46</v>
      </c>
    </row>
    <row r="42" spans="1:17" x14ac:dyDescent="0.25">
      <c r="A42" s="24" t="s">
        <v>48</v>
      </c>
      <c r="B42" s="23"/>
      <c r="C42" s="67" t="s">
        <v>47</v>
      </c>
      <c r="D42" s="67"/>
      <c r="E42" s="67"/>
      <c r="F42" s="67"/>
      <c r="G42" s="25">
        <v>1</v>
      </c>
      <c r="H42" s="26"/>
      <c r="J42" s="23"/>
    </row>
    <row r="43" spans="1:17" x14ac:dyDescent="0.25">
      <c r="A43" s="7" t="s">
        <v>49</v>
      </c>
      <c r="B43" s="21"/>
      <c r="C43" s="68"/>
      <c r="D43" s="68"/>
      <c r="E43" s="68"/>
      <c r="F43" s="27" t="s">
        <v>11</v>
      </c>
      <c r="G43" s="28">
        <f>ROUND(SUM(G42:G42), 0 )</f>
        <v>1</v>
      </c>
      <c r="H43" s="28" t="str">
        <f>IF(SUMPRODUCT(--(H42:H42&lt;&gt;""))&lt;&gt;0, ROUND(SUMIF(H42:H42,"",G42:G42) + SUM(H42:H42), 0 ), "")</f>
        <v/>
      </c>
      <c r="I43" s="29"/>
      <c r="J43" s="30">
        <f>IF(AND(G43= "",H43= ""), 0, ROUND(ROUND(I43, 2) * ROUND(IF(H43="",G43,H43),  0), 2))</f>
        <v>0</v>
      </c>
      <c r="K43" s="7"/>
      <c r="M43" s="31">
        <v>0.2</v>
      </c>
      <c r="Q43" s="7">
        <v>1318</v>
      </c>
    </row>
    <row r="44" spans="1:17" ht="27.2" customHeight="1" x14ac:dyDescent="0.25">
      <c r="A44" s="7">
        <v>9</v>
      </c>
      <c r="B44" s="21" t="s">
        <v>69</v>
      </c>
      <c r="C44" s="65" t="s">
        <v>70</v>
      </c>
      <c r="D44" s="66"/>
      <c r="E44" s="66"/>
      <c r="F44" s="66"/>
      <c r="G44" s="66"/>
      <c r="H44" s="66"/>
      <c r="I44" s="66"/>
      <c r="J44" s="23"/>
    </row>
    <row r="45" spans="1:17" hidden="1" x14ac:dyDescent="0.25">
      <c r="A45" s="7" t="s">
        <v>45</v>
      </c>
    </row>
    <row r="46" spans="1:17" ht="45" hidden="1" x14ac:dyDescent="0.25">
      <c r="A46" s="7" t="s">
        <v>46</v>
      </c>
    </row>
    <row r="47" spans="1:17" x14ac:dyDescent="0.25">
      <c r="A47" s="24" t="s">
        <v>48</v>
      </c>
      <c r="B47" s="23"/>
      <c r="C47" s="67" t="s">
        <v>47</v>
      </c>
      <c r="D47" s="67"/>
      <c r="E47" s="67"/>
      <c r="F47" s="67"/>
      <c r="G47" s="25">
        <v>4</v>
      </c>
      <c r="H47" s="26"/>
      <c r="J47" s="23"/>
    </row>
    <row r="48" spans="1:17" x14ac:dyDescent="0.25">
      <c r="A48" s="7" t="s">
        <v>49</v>
      </c>
      <c r="B48" s="21"/>
      <c r="C48" s="68"/>
      <c r="D48" s="68"/>
      <c r="E48" s="68"/>
      <c r="F48" s="27" t="s">
        <v>11</v>
      </c>
      <c r="G48" s="28">
        <f>ROUND(SUM(G47:G47), 0 )</f>
        <v>4</v>
      </c>
      <c r="H48" s="28" t="str">
        <f>IF(SUMPRODUCT(--(H47:H47&lt;&gt;""))&lt;&gt;0, ROUND(SUMIF(H47:H47,"",G47:G47) + SUM(H47:H47), 0 ), "")</f>
        <v/>
      </c>
      <c r="I48" s="29"/>
      <c r="J48" s="30">
        <f>IF(AND(G48= "",H48= ""), 0, ROUND(ROUND(I48, 2) * ROUND(IF(H48="",G48,H48),  0), 2))</f>
        <v>0</v>
      </c>
      <c r="K48" s="7"/>
      <c r="M48" s="31">
        <v>0.2</v>
      </c>
      <c r="Q48" s="7">
        <v>1318</v>
      </c>
    </row>
    <row r="49" spans="1:17" hidden="1" x14ac:dyDescent="0.25">
      <c r="A49" s="7" t="s">
        <v>51</v>
      </c>
    </row>
    <row r="50" spans="1:17" ht="36" customHeight="1" x14ac:dyDescent="0.25">
      <c r="A50" s="7">
        <v>4</v>
      </c>
      <c r="B50" s="16" t="s">
        <v>71</v>
      </c>
      <c r="C50" s="64" t="s">
        <v>72</v>
      </c>
      <c r="D50" s="64"/>
      <c r="E50" s="64"/>
      <c r="F50" s="19"/>
      <c r="G50" s="19"/>
      <c r="H50" s="19"/>
      <c r="I50" s="19"/>
      <c r="J50" s="20"/>
      <c r="K50" s="7"/>
    </row>
    <row r="51" spans="1:17" hidden="1" x14ac:dyDescent="0.25">
      <c r="A51" s="7" t="s">
        <v>42</v>
      </c>
    </row>
    <row r="52" spans="1:17" hidden="1" x14ac:dyDescent="0.25">
      <c r="A52" s="7" t="s">
        <v>42</v>
      </c>
    </row>
    <row r="53" spans="1:17" hidden="1" x14ac:dyDescent="0.25">
      <c r="A53" s="7" t="s">
        <v>42</v>
      </c>
    </row>
    <row r="54" spans="1:17" ht="27.2" customHeight="1" x14ac:dyDescent="0.25">
      <c r="A54" s="7">
        <v>9</v>
      </c>
      <c r="B54" s="21" t="s">
        <v>73</v>
      </c>
      <c r="C54" s="65" t="s">
        <v>74</v>
      </c>
      <c r="D54" s="66"/>
      <c r="E54" s="66"/>
      <c r="F54" s="66"/>
      <c r="G54" s="66"/>
      <c r="H54" s="66"/>
      <c r="I54" s="66"/>
      <c r="J54" s="23"/>
    </row>
    <row r="55" spans="1:17" hidden="1" x14ac:dyDescent="0.25">
      <c r="A55" s="7" t="s">
        <v>45</v>
      </c>
    </row>
    <row r="56" spans="1:17" ht="45" hidden="1" x14ac:dyDescent="0.25">
      <c r="A56" s="7" t="s">
        <v>56</v>
      </c>
    </row>
    <row r="57" spans="1:17" x14ac:dyDescent="0.25">
      <c r="A57" s="24" t="s">
        <v>58</v>
      </c>
      <c r="B57" s="23"/>
      <c r="C57" s="67" t="s">
        <v>57</v>
      </c>
      <c r="D57" s="67"/>
      <c r="E57" s="67"/>
      <c r="F57" s="67"/>
      <c r="G57" s="25">
        <v>2</v>
      </c>
      <c r="H57" s="26"/>
      <c r="J57" s="23"/>
    </row>
    <row r="58" spans="1:17" x14ac:dyDescent="0.25">
      <c r="A58" s="7" t="s">
        <v>49</v>
      </c>
      <c r="B58" s="21"/>
      <c r="C58" s="68"/>
      <c r="D58" s="68"/>
      <c r="E58" s="68"/>
      <c r="F58" s="27" t="s">
        <v>11</v>
      </c>
      <c r="G58" s="28">
        <f>ROUND(SUM(G57:G57), 0 )</f>
        <v>2</v>
      </c>
      <c r="H58" s="28" t="str">
        <f>IF(SUMPRODUCT(--(H57:H57&lt;&gt;""))&lt;&gt;0, ROUND(SUMIF(H57:H57,"",G57:G57) + SUM(H57:H57), 0 ), "")</f>
        <v/>
      </c>
      <c r="I58" s="29"/>
      <c r="J58" s="30">
        <f>IF(AND(G58= "",H58= ""), 0, ROUND(ROUND(I58, 2) * ROUND(IF(H58="",G58,H58),  0), 2))</f>
        <v>0</v>
      </c>
      <c r="K58" s="7"/>
      <c r="M58" s="31">
        <v>0.2</v>
      </c>
      <c r="Q58" s="7">
        <v>1527</v>
      </c>
    </row>
    <row r="59" spans="1:17" ht="27.2" customHeight="1" x14ac:dyDescent="0.25">
      <c r="A59" s="7">
        <v>9</v>
      </c>
      <c r="B59" s="21" t="s">
        <v>75</v>
      </c>
      <c r="C59" s="65" t="s">
        <v>76</v>
      </c>
      <c r="D59" s="66"/>
      <c r="E59" s="66"/>
      <c r="F59" s="66"/>
      <c r="G59" s="66"/>
      <c r="H59" s="66"/>
      <c r="I59" s="66"/>
      <c r="J59" s="23"/>
    </row>
    <row r="60" spans="1:17" hidden="1" x14ac:dyDescent="0.25">
      <c r="A60" s="7" t="s">
        <v>45</v>
      </c>
    </row>
    <row r="61" spans="1:17" ht="45" hidden="1" x14ac:dyDescent="0.25">
      <c r="A61" s="7" t="s">
        <v>46</v>
      </c>
    </row>
    <row r="62" spans="1:17" x14ac:dyDescent="0.25">
      <c r="A62" s="24" t="s">
        <v>48</v>
      </c>
      <c r="B62" s="23"/>
      <c r="C62" s="67" t="s">
        <v>47</v>
      </c>
      <c r="D62" s="67"/>
      <c r="E62" s="67"/>
      <c r="F62" s="67"/>
      <c r="G62" s="25">
        <v>6</v>
      </c>
      <c r="H62" s="26"/>
      <c r="J62" s="23"/>
    </row>
    <row r="63" spans="1:17" x14ac:dyDescent="0.25">
      <c r="A63" s="7" t="s">
        <v>49</v>
      </c>
      <c r="B63" s="21"/>
      <c r="C63" s="68"/>
      <c r="D63" s="68"/>
      <c r="E63" s="68"/>
      <c r="F63" s="27" t="s">
        <v>11</v>
      </c>
      <c r="G63" s="28">
        <f>ROUND(SUM(G62:G62), 0 )</f>
        <v>6</v>
      </c>
      <c r="H63" s="28" t="str">
        <f>IF(SUMPRODUCT(--(H62:H62&lt;&gt;""))&lt;&gt;0, ROUND(SUMIF(H62:H62,"",G62:G62) + SUM(H62:H62), 0 ), "")</f>
        <v/>
      </c>
      <c r="I63" s="29"/>
      <c r="J63" s="30">
        <f>IF(AND(G63= "",H63= ""), 0, ROUND(ROUND(I63, 2) * ROUND(IF(H63="",G63,H63),  0), 2))</f>
        <v>0</v>
      </c>
      <c r="K63" s="7"/>
      <c r="M63" s="31">
        <v>0.2</v>
      </c>
      <c r="Q63" s="7">
        <v>1318</v>
      </c>
    </row>
    <row r="64" spans="1:17" ht="27.2" customHeight="1" x14ac:dyDescent="0.25">
      <c r="A64" s="7">
        <v>9</v>
      </c>
      <c r="B64" s="21" t="s">
        <v>77</v>
      </c>
      <c r="C64" s="65" t="s">
        <v>78</v>
      </c>
      <c r="D64" s="66"/>
      <c r="E64" s="66"/>
      <c r="F64" s="66"/>
      <c r="G64" s="66"/>
      <c r="H64" s="66"/>
      <c r="I64" s="66"/>
      <c r="J64" s="23"/>
    </row>
    <row r="65" spans="1:17" hidden="1" x14ac:dyDescent="0.25">
      <c r="A65" s="7" t="s">
        <v>45</v>
      </c>
    </row>
    <row r="66" spans="1:17" ht="45" hidden="1" x14ac:dyDescent="0.25">
      <c r="A66" s="7" t="s">
        <v>46</v>
      </c>
    </row>
    <row r="67" spans="1:17" x14ac:dyDescent="0.25">
      <c r="A67" s="24" t="s">
        <v>48</v>
      </c>
      <c r="B67" s="23"/>
      <c r="C67" s="67" t="s">
        <v>47</v>
      </c>
      <c r="D67" s="67"/>
      <c r="E67" s="67"/>
      <c r="F67" s="67"/>
      <c r="G67" s="25">
        <v>7</v>
      </c>
      <c r="H67" s="26"/>
      <c r="J67" s="23"/>
    </row>
    <row r="68" spans="1:17" x14ac:dyDescent="0.25">
      <c r="A68" s="7" t="s">
        <v>49</v>
      </c>
      <c r="B68" s="21"/>
      <c r="C68" s="68"/>
      <c r="D68" s="68"/>
      <c r="E68" s="68"/>
      <c r="F68" s="27" t="s">
        <v>11</v>
      </c>
      <c r="G68" s="28">
        <f>ROUND(SUM(G67:G67), 0 )</f>
        <v>7</v>
      </c>
      <c r="H68" s="28" t="str">
        <f>IF(SUMPRODUCT(--(H67:H67&lt;&gt;""))&lt;&gt;0, ROUND(SUMIF(H67:H67,"",G67:G67) + SUM(H67:H67), 0 ), "")</f>
        <v/>
      </c>
      <c r="I68" s="29"/>
      <c r="J68" s="30">
        <f>IF(AND(G68= "",H68= ""), 0, ROUND(ROUND(I68, 2) * ROUND(IF(H68="",G68,H68),  0), 2))</f>
        <v>0</v>
      </c>
      <c r="K68" s="7"/>
      <c r="M68" s="31">
        <v>0.2</v>
      </c>
      <c r="Q68" s="7">
        <v>1318</v>
      </c>
    </row>
    <row r="69" spans="1:17" x14ac:dyDescent="0.25">
      <c r="A69" s="7">
        <v>9</v>
      </c>
      <c r="B69" s="21" t="s">
        <v>79</v>
      </c>
      <c r="C69" s="65" t="s">
        <v>80</v>
      </c>
      <c r="D69" s="66"/>
      <c r="E69" s="66"/>
      <c r="F69" s="66"/>
      <c r="G69" s="66"/>
      <c r="H69" s="66"/>
      <c r="I69" s="66"/>
      <c r="J69" s="23"/>
    </row>
    <row r="70" spans="1:17" hidden="1" x14ac:dyDescent="0.25">
      <c r="A70" s="7" t="s">
        <v>45</v>
      </c>
    </row>
    <row r="71" spans="1:17" ht="45" hidden="1" x14ac:dyDescent="0.25">
      <c r="A71" s="7" t="s">
        <v>46</v>
      </c>
    </row>
    <row r="72" spans="1:17" x14ac:dyDescent="0.25">
      <c r="A72" s="24" t="s">
        <v>48</v>
      </c>
      <c r="B72" s="23"/>
      <c r="C72" s="67" t="s">
        <v>47</v>
      </c>
      <c r="D72" s="67"/>
      <c r="E72" s="67"/>
      <c r="F72" s="67"/>
      <c r="G72" s="25">
        <v>1</v>
      </c>
      <c r="H72" s="26"/>
      <c r="J72" s="23"/>
    </row>
    <row r="73" spans="1:17" x14ac:dyDescent="0.25">
      <c r="A73" s="7" t="s">
        <v>49</v>
      </c>
      <c r="B73" s="21"/>
      <c r="C73" s="68"/>
      <c r="D73" s="68"/>
      <c r="E73" s="68"/>
      <c r="F73" s="27" t="s">
        <v>11</v>
      </c>
      <c r="G73" s="28">
        <f>ROUND(SUM(G72:G72), 0 )</f>
        <v>1</v>
      </c>
      <c r="H73" s="28" t="str">
        <f>IF(SUMPRODUCT(--(H72:H72&lt;&gt;""))&lt;&gt;0, ROUND(SUMIF(H72:H72,"",G72:G72) + SUM(H72:H72), 0 ), "")</f>
        <v/>
      </c>
      <c r="I73" s="29"/>
      <c r="J73" s="30">
        <f>IF(AND(G73= "",H73= ""), 0, ROUND(ROUND(I73, 2) * ROUND(IF(H73="",G73,H73),  0), 2))</f>
        <v>0</v>
      </c>
      <c r="K73" s="7"/>
      <c r="M73" s="31">
        <v>0.2</v>
      </c>
      <c r="Q73" s="7">
        <v>1318</v>
      </c>
    </row>
    <row r="74" spans="1:17" x14ac:dyDescent="0.25">
      <c r="A74" s="7">
        <v>9</v>
      </c>
      <c r="B74" s="21" t="s">
        <v>81</v>
      </c>
      <c r="C74" s="65" t="s">
        <v>82</v>
      </c>
      <c r="D74" s="66"/>
      <c r="E74" s="66"/>
      <c r="F74" s="66"/>
      <c r="G74" s="66"/>
      <c r="H74" s="66"/>
      <c r="I74" s="66"/>
      <c r="J74" s="23"/>
    </row>
    <row r="75" spans="1:17" hidden="1" x14ac:dyDescent="0.25">
      <c r="A75" s="7" t="s">
        <v>45</v>
      </c>
    </row>
    <row r="76" spans="1:17" ht="45" hidden="1" x14ac:dyDescent="0.25">
      <c r="A76" s="7" t="s">
        <v>46</v>
      </c>
    </row>
    <row r="77" spans="1:17" x14ac:dyDescent="0.25">
      <c r="A77" s="24" t="s">
        <v>48</v>
      </c>
      <c r="B77" s="23"/>
      <c r="C77" s="67" t="s">
        <v>47</v>
      </c>
      <c r="D77" s="67"/>
      <c r="E77" s="67"/>
      <c r="F77" s="67"/>
      <c r="G77" s="25">
        <v>1</v>
      </c>
      <c r="H77" s="26"/>
      <c r="J77" s="23"/>
    </row>
    <row r="78" spans="1:17" x14ac:dyDescent="0.25">
      <c r="A78" s="7" t="s">
        <v>49</v>
      </c>
      <c r="B78" s="21"/>
      <c r="C78" s="68"/>
      <c r="D78" s="68"/>
      <c r="E78" s="68"/>
      <c r="F78" s="27" t="s">
        <v>11</v>
      </c>
      <c r="G78" s="28">
        <f>ROUND(SUM(G77:G77), 0 )</f>
        <v>1</v>
      </c>
      <c r="H78" s="28" t="str">
        <f>IF(SUMPRODUCT(--(H77:H77&lt;&gt;""))&lt;&gt;0, ROUND(SUMIF(H77:H77,"",G77:G77) + SUM(H77:H77), 0 ), "")</f>
        <v/>
      </c>
      <c r="I78" s="29"/>
      <c r="J78" s="30">
        <f>IF(AND(G78= "",H78= ""), 0, ROUND(ROUND(I78, 2) * ROUND(IF(H78="",G78,H78),  0), 2))</f>
        <v>0</v>
      </c>
      <c r="K78" s="7"/>
      <c r="M78" s="31">
        <v>0.2</v>
      </c>
      <c r="Q78" s="7">
        <v>1318</v>
      </c>
    </row>
    <row r="79" spans="1:17" ht="27.2" customHeight="1" x14ac:dyDescent="0.25">
      <c r="A79" s="7">
        <v>9</v>
      </c>
      <c r="B79" s="21" t="s">
        <v>83</v>
      </c>
      <c r="C79" s="65" t="s">
        <v>84</v>
      </c>
      <c r="D79" s="66"/>
      <c r="E79" s="66"/>
      <c r="F79" s="66"/>
      <c r="G79" s="66"/>
      <c r="H79" s="66"/>
      <c r="I79" s="66"/>
      <c r="J79" s="23"/>
    </row>
    <row r="80" spans="1:17" hidden="1" x14ac:dyDescent="0.25">
      <c r="A80" s="7" t="s">
        <v>45</v>
      </c>
    </row>
    <row r="81" spans="1:17" ht="45" hidden="1" x14ac:dyDescent="0.25">
      <c r="A81" s="7" t="s">
        <v>46</v>
      </c>
    </row>
    <row r="82" spans="1:17" x14ac:dyDescent="0.25">
      <c r="A82" s="24" t="s">
        <v>48</v>
      </c>
      <c r="B82" s="23"/>
      <c r="C82" s="67" t="s">
        <v>47</v>
      </c>
      <c r="D82" s="67"/>
      <c r="E82" s="67"/>
      <c r="F82" s="67"/>
      <c r="G82" s="25">
        <v>1</v>
      </c>
      <c r="H82" s="26"/>
      <c r="J82" s="23"/>
    </row>
    <row r="83" spans="1:17" x14ac:dyDescent="0.25">
      <c r="A83" s="7" t="s">
        <v>49</v>
      </c>
      <c r="B83" s="21"/>
      <c r="C83" s="68"/>
      <c r="D83" s="68"/>
      <c r="E83" s="68"/>
      <c r="F83" s="27" t="s">
        <v>11</v>
      </c>
      <c r="G83" s="28">
        <f>ROUND(SUM(G82:G82), 0 )</f>
        <v>1</v>
      </c>
      <c r="H83" s="28" t="str">
        <f>IF(SUMPRODUCT(--(H82:H82&lt;&gt;""))&lt;&gt;0, ROUND(SUMIF(H82:H82,"",G82:G82) + SUM(H82:H82), 0 ), "")</f>
        <v/>
      </c>
      <c r="I83" s="29"/>
      <c r="J83" s="30">
        <f>IF(AND(G83= "",H83= ""), 0, ROUND(ROUND(I83, 2) * ROUND(IF(H83="",G83,H83),  0), 2))</f>
        <v>0</v>
      </c>
      <c r="K83" s="7"/>
      <c r="M83" s="31">
        <v>0.2</v>
      </c>
      <c r="Q83" s="7">
        <v>1318</v>
      </c>
    </row>
    <row r="84" spans="1:17" hidden="1" x14ac:dyDescent="0.25">
      <c r="A84" s="7" t="s">
        <v>51</v>
      </c>
    </row>
    <row r="85" spans="1:17" ht="18" customHeight="1" x14ac:dyDescent="0.25">
      <c r="A85" s="7">
        <v>4</v>
      </c>
      <c r="B85" s="16" t="s">
        <v>85</v>
      </c>
      <c r="C85" s="64" t="s">
        <v>86</v>
      </c>
      <c r="D85" s="64"/>
      <c r="E85" s="64"/>
      <c r="F85" s="19"/>
      <c r="G85" s="19"/>
      <c r="H85" s="19"/>
      <c r="I85" s="19"/>
      <c r="J85" s="20"/>
      <c r="K85" s="7"/>
    </row>
    <row r="86" spans="1:17" hidden="1" x14ac:dyDescent="0.25">
      <c r="A86" s="7" t="s">
        <v>42</v>
      </c>
    </row>
    <row r="87" spans="1:17" ht="27.2" customHeight="1" x14ac:dyDescent="0.25">
      <c r="A87" s="7">
        <v>9</v>
      </c>
      <c r="B87" s="21" t="s">
        <v>87</v>
      </c>
      <c r="C87" s="65" t="s">
        <v>88</v>
      </c>
      <c r="D87" s="66"/>
      <c r="E87" s="66"/>
      <c r="F87" s="66"/>
      <c r="G87" s="66"/>
      <c r="H87" s="66"/>
      <c r="I87" s="66"/>
      <c r="J87" s="23"/>
    </row>
    <row r="88" spans="1:17" hidden="1" x14ac:dyDescent="0.25">
      <c r="A88" s="7" t="s">
        <v>45</v>
      </c>
    </row>
    <row r="89" spans="1:17" ht="45" hidden="1" x14ac:dyDescent="0.25">
      <c r="A89" s="7" t="s">
        <v>46</v>
      </c>
    </row>
    <row r="90" spans="1:17" x14ac:dyDescent="0.25">
      <c r="A90" s="24" t="s">
        <v>48</v>
      </c>
      <c r="B90" s="23"/>
      <c r="C90" s="67" t="s">
        <v>47</v>
      </c>
      <c r="D90" s="67"/>
      <c r="E90" s="67"/>
      <c r="F90" s="67"/>
      <c r="G90" s="25">
        <v>8</v>
      </c>
      <c r="H90" s="26"/>
      <c r="J90" s="23"/>
    </row>
    <row r="91" spans="1:17" x14ac:dyDescent="0.25">
      <c r="A91" s="7" t="s">
        <v>49</v>
      </c>
      <c r="B91" s="21"/>
      <c r="C91" s="68"/>
      <c r="D91" s="68"/>
      <c r="E91" s="68"/>
      <c r="F91" s="27" t="s">
        <v>11</v>
      </c>
      <c r="G91" s="28">
        <f>ROUND(SUM(G90:G90), 0 )</f>
        <v>8</v>
      </c>
      <c r="H91" s="28" t="str">
        <f>IF(SUMPRODUCT(--(H90:H90&lt;&gt;""))&lt;&gt;0, ROUND(SUMIF(H90:H90,"",G90:G90) + SUM(H90:H90), 0 ), "")</f>
        <v/>
      </c>
      <c r="I91" s="29"/>
      <c r="J91" s="30">
        <f>IF(AND(G91= "",H91= ""), 0, ROUND(ROUND(I91, 2) * ROUND(IF(H91="",G91,H91),  0), 2))</f>
        <v>0</v>
      </c>
      <c r="K91" s="7" t="s">
        <v>89</v>
      </c>
      <c r="L91" s="7">
        <v>310952</v>
      </c>
      <c r="M91" s="31">
        <v>0.2</v>
      </c>
      <c r="Q91" s="7">
        <v>1318</v>
      </c>
    </row>
    <row r="92" spans="1:17" hidden="1" x14ac:dyDescent="0.25">
      <c r="A92" s="7" t="s">
        <v>51</v>
      </c>
    </row>
    <row r="93" spans="1:17" x14ac:dyDescent="0.25">
      <c r="A93" s="7">
        <v>4</v>
      </c>
      <c r="B93" s="16" t="s">
        <v>90</v>
      </c>
      <c r="C93" s="64" t="s">
        <v>91</v>
      </c>
      <c r="D93" s="64"/>
      <c r="E93" s="64"/>
      <c r="F93" s="19"/>
      <c r="G93" s="19"/>
      <c r="H93" s="19"/>
      <c r="I93" s="19"/>
      <c r="J93" s="20"/>
      <c r="K93" s="7"/>
    </row>
    <row r="94" spans="1:17" hidden="1" x14ac:dyDescent="0.25">
      <c r="A94" s="7" t="s">
        <v>42</v>
      </c>
    </row>
    <row r="95" spans="1:17" hidden="1" x14ac:dyDescent="0.25">
      <c r="A95" s="7" t="s">
        <v>42</v>
      </c>
    </row>
    <row r="96" spans="1:17" hidden="1" x14ac:dyDescent="0.25">
      <c r="A96" s="7" t="s">
        <v>42</v>
      </c>
    </row>
    <row r="97" spans="1:17" x14ac:dyDescent="0.25">
      <c r="A97" s="7">
        <v>9</v>
      </c>
      <c r="B97" s="21" t="s">
        <v>92</v>
      </c>
      <c r="C97" s="65" t="s">
        <v>93</v>
      </c>
      <c r="D97" s="66"/>
      <c r="E97" s="66"/>
      <c r="F97" s="66"/>
      <c r="G97" s="66"/>
      <c r="H97" s="66"/>
      <c r="I97" s="66"/>
      <c r="J97" s="23"/>
    </row>
    <row r="98" spans="1:17" hidden="1" x14ac:dyDescent="0.25">
      <c r="A98" s="7" t="s">
        <v>45</v>
      </c>
    </row>
    <row r="99" spans="1:17" ht="45" hidden="1" x14ac:dyDescent="0.25">
      <c r="A99" s="7" t="s">
        <v>46</v>
      </c>
    </row>
    <row r="100" spans="1:17" x14ac:dyDescent="0.25">
      <c r="A100" s="24" t="s">
        <v>48</v>
      </c>
      <c r="B100" s="23"/>
      <c r="C100" s="67" t="s">
        <v>47</v>
      </c>
      <c r="D100" s="67"/>
      <c r="E100" s="67"/>
      <c r="F100" s="67"/>
      <c r="G100" s="25">
        <v>1</v>
      </c>
      <c r="H100" s="26"/>
      <c r="J100" s="23"/>
    </row>
    <row r="101" spans="1:17" x14ac:dyDescent="0.25">
      <c r="A101" s="7" t="s">
        <v>49</v>
      </c>
      <c r="B101" s="21"/>
      <c r="C101" s="68"/>
      <c r="D101" s="68"/>
      <c r="E101" s="68"/>
      <c r="F101" s="27" t="s">
        <v>11</v>
      </c>
      <c r="G101" s="28">
        <f>ROUND(SUM(G100:G100), 0 )</f>
        <v>1</v>
      </c>
      <c r="H101" s="28" t="str">
        <f>IF(SUMPRODUCT(--(H100:H100&lt;&gt;""))&lt;&gt;0, ROUND(SUMIF(H100:H100,"",G100:G100) + SUM(H100:H100), 0 ), "")</f>
        <v/>
      </c>
      <c r="I101" s="29"/>
      <c r="J101" s="30">
        <f>IF(AND(G101= "",H101= ""), 0, ROUND(ROUND(I101, 2) * ROUND(IF(H101="",G101,H101),  0), 2))</f>
        <v>0</v>
      </c>
      <c r="K101" s="7"/>
      <c r="M101" s="31">
        <v>0.2</v>
      </c>
      <c r="Q101" s="7">
        <v>1318</v>
      </c>
    </row>
    <row r="102" spans="1:17" x14ac:dyDescent="0.25">
      <c r="A102" s="7">
        <v>9</v>
      </c>
      <c r="B102" s="21" t="s">
        <v>94</v>
      </c>
      <c r="C102" s="65" t="s">
        <v>95</v>
      </c>
      <c r="D102" s="66"/>
      <c r="E102" s="66"/>
      <c r="F102" s="66"/>
      <c r="G102" s="66"/>
      <c r="H102" s="66"/>
      <c r="I102" s="66"/>
      <c r="J102" s="23"/>
    </row>
    <row r="103" spans="1:17" hidden="1" x14ac:dyDescent="0.25">
      <c r="A103" s="7" t="s">
        <v>45</v>
      </c>
    </row>
    <row r="104" spans="1:17" ht="45" hidden="1" x14ac:dyDescent="0.25">
      <c r="A104" s="7" t="s">
        <v>46</v>
      </c>
    </row>
    <row r="105" spans="1:17" x14ac:dyDescent="0.25">
      <c r="A105" s="24" t="s">
        <v>48</v>
      </c>
      <c r="B105" s="23"/>
      <c r="C105" s="67" t="s">
        <v>47</v>
      </c>
      <c r="D105" s="67"/>
      <c r="E105" s="67"/>
      <c r="F105" s="67"/>
      <c r="G105" s="25">
        <v>1</v>
      </c>
      <c r="H105" s="26"/>
      <c r="J105" s="23"/>
    </row>
    <row r="106" spans="1:17" x14ac:dyDescent="0.25">
      <c r="A106" s="7" t="s">
        <v>49</v>
      </c>
      <c r="B106" s="21"/>
      <c r="C106" s="68"/>
      <c r="D106" s="68"/>
      <c r="E106" s="68"/>
      <c r="F106" s="27" t="s">
        <v>11</v>
      </c>
      <c r="G106" s="28">
        <f>ROUND(SUM(G105:G105), 0 )</f>
        <v>1</v>
      </c>
      <c r="H106" s="28" t="str">
        <f>IF(SUMPRODUCT(--(H105:H105&lt;&gt;""))&lt;&gt;0, ROUND(SUMIF(H105:H105,"",G105:G105) + SUM(H105:H105), 0 ), "")</f>
        <v/>
      </c>
      <c r="I106" s="29"/>
      <c r="J106" s="30">
        <f>IF(AND(G106= "",H106= ""), 0, ROUND(ROUND(I106, 2) * ROUND(IF(H106="",G106,H106),  0), 2))</f>
        <v>0</v>
      </c>
      <c r="K106" s="7"/>
      <c r="M106" s="31">
        <v>0.2</v>
      </c>
      <c r="Q106" s="7">
        <v>1318</v>
      </c>
    </row>
    <row r="107" spans="1:17" x14ac:dyDescent="0.25">
      <c r="A107" s="7">
        <v>9</v>
      </c>
      <c r="B107" s="21" t="s">
        <v>96</v>
      </c>
      <c r="C107" s="65" t="s">
        <v>97</v>
      </c>
      <c r="D107" s="66"/>
      <c r="E107" s="66"/>
      <c r="F107" s="66"/>
      <c r="G107" s="66"/>
      <c r="H107" s="66"/>
      <c r="I107" s="66"/>
      <c r="J107" s="23"/>
    </row>
    <row r="108" spans="1:17" hidden="1" x14ac:dyDescent="0.25">
      <c r="A108" s="7" t="s">
        <v>45</v>
      </c>
    </row>
    <row r="109" spans="1:17" ht="45" hidden="1" x14ac:dyDescent="0.25">
      <c r="A109" s="7" t="s">
        <v>46</v>
      </c>
    </row>
    <row r="110" spans="1:17" x14ac:dyDescent="0.25">
      <c r="A110" s="24" t="s">
        <v>48</v>
      </c>
      <c r="B110" s="23"/>
      <c r="C110" s="67" t="s">
        <v>47</v>
      </c>
      <c r="D110" s="67"/>
      <c r="E110" s="67"/>
      <c r="F110" s="67"/>
      <c r="G110" s="25">
        <v>1</v>
      </c>
      <c r="H110" s="26"/>
      <c r="J110" s="23"/>
    </row>
    <row r="111" spans="1:17" x14ac:dyDescent="0.25">
      <c r="A111" s="7" t="s">
        <v>49</v>
      </c>
      <c r="B111" s="21"/>
      <c r="C111" s="68"/>
      <c r="D111" s="68"/>
      <c r="E111" s="68"/>
      <c r="F111" s="27" t="s">
        <v>11</v>
      </c>
      <c r="G111" s="28">
        <f>ROUND(SUM(G110:G110), 0 )</f>
        <v>1</v>
      </c>
      <c r="H111" s="28" t="str">
        <f>IF(SUMPRODUCT(--(H110:H110&lt;&gt;""))&lt;&gt;0, ROUND(SUMIF(H110:H110,"",G110:G110) + SUM(H110:H110), 0 ), "")</f>
        <v/>
      </c>
      <c r="I111" s="29"/>
      <c r="J111" s="30">
        <f>IF(AND(G111= "",H111= ""), 0, ROUND(ROUND(I111, 2) * ROUND(IF(H111="",G111,H111),  0), 2))</f>
        <v>0</v>
      </c>
      <c r="K111" s="7"/>
      <c r="M111" s="31">
        <v>0.2</v>
      </c>
      <c r="Q111" s="7">
        <v>1318</v>
      </c>
    </row>
    <row r="112" spans="1:17" x14ac:dyDescent="0.25">
      <c r="A112" s="7">
        <v>9</v>
      </c>
      <c r="B112" s="21" t="s">
        <v>98</v>
      </c>
      <c r="C112" s="65" t="s">
        <v>99</v>
      </c>
      <c r="D112" s="66"/>
      <c r="E112" s="66"/>
      <c r="F112" s="66"/>
      <c r="G112" s="66"/>
      <c r="H112" s="66"/>
      <c r="I112" s="66"/>
      <c r="J112" s="23"/>
    </row>
    <row r="113" spans="1:17" hidden="1" x14ac:dyDescent="0.25">
      <c r="A113" s="7" t="s">
        <v>45</v>
      </c>
    </row>
    <row r="114" spans="1:17" ht="45" hidden="1" x14ac:dyDescent="0.25">
      <c r="A114" s="7" t="s">
        <v>46</v>
      </c>
    </row>
    <row r="115" spans="1:17" x14ac:dyDescent="0.25">
      <c r="A115" s="24" t="s">
        <v>48</v>
      </c>
      <c r="B115" s="23"/>
      <c r="C115" s="67" t="s">
        <v>47</v>
      </c>
      <c r="D115" s="67"/>
      <c r="E115" s="67"/>
      <c r="F115" s="67"/>
      <c r="G115" s="25">
        <v>1</v>
      </c>
      <c r="H115" s="26"/>
      <c r="J115" s="23"/>
    </row>
    <row r="116" spans="1:17" x14ac:dyDescent="0.25">
      <c r="A116" s="7" t="s">
        <v>49</v>
      </c>
      <c r="B116" s="21"/>
      <c r="C116" s="68"/>
      <c r="D116" s="68"/>
      <c r="E116" s="68"/>
      <c r="F116" s="27" t="s">
        <v>11</v>
      </c>
      <c r="G116" s="28">
        <f>ROUND(SUM(G115:G115), 0 )</f>
        <v>1</v>
      </c>
      <c r="H116" s="28" t="str">
        <f>IF(SUMPRODUCT(--(H115:H115&lt;&gt;""))&lt;&gt;0, ROUND(SUMIF(H115:H115,"",G115:G115) + SUM(H115:H115), 0 ), "")</f>
        <v/>
      </c>
      <c r="I116" s="29"/>
      <c r="J116" s="30">
        <f>IF(AND(G116= "",H116= ""), 0, ROUND(ROUND(I116, 2) * ROUND(IF(H116="",G116,H116),  0), 2))</f>
        <v>0</v>
      </c>
      <c r="K116" s="7"/>
      <c r="M116" s="31">
        <v>0.2</v>
      </c>
      <c r="Q116" s="7">
        <v>1318</v>
      </c>
    </row>
    <row r="117" spans="1:17" x14ac:dyDescent="0.25">
      <c r="A117" s="7">
        <v>9</v>
      </c>
      <c r="B117" s="21" t="s">
        <v>100</v>
      </c>
      <c r="C117" s="65" t="s">
        <v>101</v>
      </c>
      <c r="D117" s="66"/>
      <c r="E117" s="66"/>
      <c r="F117" s="66"/>
      <c r="G117" s="66"/>
      <c r="H117" s="66"/>
      <c r="I117" s="66"/>
      <c r="J117" s="23"/>
    </row>
    <row r="118" spans="1:17" hidden="1" x14ac:dyDescent="0.25">
      <c r="A118" s="7" t="s">
        <v>45</v>
      </c>
    </row>
    <row r="119" spans="1:17" ht="45" hidden="1" x14ac:dyDescent="0.25">
      <c r="A119" s="7" t="s">
        <v>46</v>
      </c>
    </row>
    <row r="120" spans="1:17" x14ac:dyDescent="0.25">
      <c r="A120" s="24" t="s">
        <v>48</v>
      </c>
      <c r="B120" s="23"/>
      <c r="C120" s="67" t="s">
        <v>47</v>
      </c>
      <c r="D120" s="67"/>
      <c r="E120" s="67"/>
      <c r="F120" s="67"/>
      <c r="G120" s="25">
        <v>1</v>
      </c>
      <c r="H120" s="26"/>
      <c r="J120" s="23"/>
    </row>
    <row r="121" spans="1:17" x14ac:dyDescent="0.25">
      <c r="A121" s="7" t="s">
        <v>49</v>
      </c>
      <c r="B121" s="21"/>
      <c r="C121" s="68"/>
      <c r="D121" s="68"/>
      <c r="E121" s="68"/>
      <c r="F121" s="27" t="s">
        <v>11</v>
      </c>
      <c r="G121" s="28">
        <f>ROUND(SUM(G120:G120), 0 )</f>
        <v>1</v>
      </c>
      <c r="H121" s="28" t="str">
        <f>IF(SUMPRODUCT(--(H120:H120&lt;&gt;""))&lt;&gt;0, ROUND(SUMIF(H120:H120,"",G120:G120) + SUM(H120:H120), 0 ), "")</f>
        <v/>
      </c>
      <c r="I121" s="29"/>
      <c r="J121" s="30">
        <f>IF(AND(G121= "",H121= ""), 0, ROUND(ROUND(I121, 2) * ROUND(IF(H121="",G121,H121),  0), 2))</f>
        <v>0</v>
      </c>
      <c r="K121" s="7"/>
      <c r="M121" s="31">
        <v>0.2</v>
      </c>
      <c r="Q121" s="7">
        <v>1318</v>
      </c>
    </row>
    <row r="122" spans="1:17" ht="27.2" customHeight="1" x14ac:dyDescent="0.25">
      <c r="A122" s="7">
        <v>9</v>
      </c>
      <c r="B122" s="21" t="s">
        <v>102</v>
      </c>
      <c r="C122" s="65" t="s">
        <v>103</v>
      </c>
      <c r="D122" s="66"/>
      <c r="E122" s="66"/>
      <c r="F122" s="66"/>
      <c r="G122" s="66"/>
      <c r="H122" s="66"/>
      <c r="I122" s="66"/>
      <c r="J122" s="23"/>
    </row>
    <row r="123" spans="1:17" hidden="1" x14ac:dyDescent="0.25">
      <c r="A123" s="7" t="s">
        <v>45</v>
      </c>
    </row>
    <row r="124" spans="1:17" ht="45" hidden="1" x14ac:dyDescent="0.25">
      <c r="A124" s="7" t="s">
        <v>46</v>
      </c>
    </row>
    <row r="125" spans="1:17" x14ac:dyDescent="0.25">
      <c r="A125" s="24" t="s">
        <v>48</v>
      </c>
      <c r="B125" s="23"/>
      <c r="C125" s="67" t="s">
        <v>47</v>
      </c>
      <c r="D125" s="67"/>
      <c r="E125" s="67"/>
      <c r="F125" s="67"/>
      <c r="G125" s="25">
        <v>2</v>
      </c>
      <c r="H125" s="26"/>
      <c r="J125" s="23"/>
    </row>
    <row r="126" spans="1:17" x14ac:dyDescent="0.25">
      <c r="A126" s="7" t="s">
        <v>49</v>
      </c>
      <c r="B126" s="21"/>
      <c r="C126" s="68"/>
      <c r="D126" s="68"/>
      <c r="E126" s="68"/>
      <c r="F126" s="27" t="s">
        <v>11</v>
      </c>
      <c r="G126" s="28">
        <f>ROUND(SUM(G125:G125), 0 )</f>
        <v>2</v>
      </c>
      <c r="H126" s="28" t="str">
        <f>IF(SUMPRODUCT(--(H125:H125&lt;&gt;""))&lt;&gt;0, ROUND(SUMIF(H125:H125,"",G125:G125) + SUM(H125:H125), 0 ), "")</f>
        <v/>
      </c>
      <c r="I126" s="29"/>
      <c r="J126" s="30">
        <f>IF(AND(G126= "",H126= ""), 0, ROUND(ROUND(I126, 2) * ROUND(IF(H126="",G126,H126),  0), 2))</f>
        <v>0</v>
      </c>
      <c r="K126" s="7"/>
      <c r="M126" s="31">
        <v>0.2</v>
      </c>
      <c r="Q126" s="7">
        <v>1318</v>
      </c>
    </row>
    <row r="127" spans="1:17" ht="27.2" customHeight="1" x14ac:dyDescent="0.25">
      <c r="A127" s="7">
        <v>9</v>
      </c>
      <c r="B127" s="21" t="s">
        <v>104</v>
      </c>
      <c r="C127" s="65" t="s">
        <v>105</v>
      </c>
      <c r="D127" s="66"/>
      <c r="E127" s="66"/>
      <c r="F127" s="66"/>
      <c r="G127" s="66"/>
      <c r="H127" s="66"/>
      <c r="I127" s="66"/>
      <c r="J127" s="23"/>
    </row>
    <row r="128" spans="1:17" hidden="1" x14ac:dyDescent="0.25">
      <c r="A128" s="7" t="s">
        <v>45</v>
      </c>
    </row>
    <row r="129" spans="1:17" ht="45" hidden="1" x14ac:dyDescent="0.25">
      <c r="A129" s="7" t="s">
        <v>46</v>
      </c>
    </row>
    <row r="130" spans="1:17" x14ac:dyDescent="0.25">
      <c r="A130" s="24" t="s">
        <v>48</v>
      </c>
      <c r="B130" s="23"/>
      <c r="C130" s="67" t="s">
        <v>47</v>
      </c>
      <c r="D130" s="67"/>
      <c r="E130" s="67"/>
      <c r="F130" s="67"/>
      <c r="G130" s="25">
        <v>5</v>
      </c>
      <c r="H130" s="26"/>
      <c r="J130" s="23"/>
    </row>
    <row r="131" spans="1:17" x14ac:dyDescent="0.25">
      <c r="A131" s="7" t="s">
        <v>49</v>
      </c>
      <c r="B131" s="21"/>
      <c r="C131" s="68"/>
      <c r="D131" s="68"/>
      <c r="E131" s="68"/>
      <c r="F131" s="27" t="s">
        <v>11</v>
      </c>
      <c r="G131" s="28">
        <f>ROUND(SUM(G130:G130), 0 )</f>
        <v>5</v>
      </c>
      <c r="H131" s="28" t="str">
        <f>IF(SUMPRODUCT(--(H130:H130&lt;&gt;""))&lt;&gt;0, ROUND(SUMIF(H130:H130,"",G130:G130) + SUM(H130:H130), 0 ), "")</f>
        <v/>
      </c>
      <c r="I131" s="29"/>
      <c r="J131" s="30">
        <f>IF(AND(G131= "",H131= ""), 0, ROUND(ROUND(I131, 2) * ROUND(IF(H131="",G131,H131),  0), 2))</f>
        <v>0</v>
      </c>
      <c r="K131" s="7"/>
      <c r="M131" s="31">
        <v>0.2</v>
      </c>
      <c r="Q131" s="7">
        <v>1318</v>
      </c>
    </row>
    <row r="132" spans="1:17" ht="27.2" customHeight="1" x14ac:dyDescent="0.25">
      <c r="A132" s="7">
        <v>9</v>
      </c>
      <c r="B132" s="21" t="s">
        <v>106</v>
      </c>
      <c r="C132" s="65" t="s">
        <v>107</v>
      </c>
      <c r="D132" s="66"/>
      <c r="E132" s="66"/>
      <c r="F132" s="66"/>
      <c r="G132" s="66"/>
      <c r="H132" s="66"/>
      <c r="I132" s="66"/>
      <c r="J132" s="23"/>
    </row>
    <row r="133" spans="1:17" hidden="1" x14ac:dyDescent="0.25">
      <c r="A133" s="7" t="s">
        <v>45</v>
      </c>
    </row>
    <row r="134" spans="1:17" ht="45" hidden="1" x14ac:dyDescent="0.25">
      <c r="A134" s="7" t="s">
        <v>46</v>
      </c>
    </row>
    <row r="135" spans="1:17" x14ac:dyDescent="0.25">
      <c r="A135" s="24" t="s">
        <v>48</v>
      </c>
      <c r="B135" s="23"/>
      <c r="C135" s="67" t="s">
        <v>47</v>
      </c>
      <c r="D135" s="67"/>
      <c r="E135" s="67"/>
      <c r="F135" s="67"/>
      <c r="G135" s="25">
        <v>7</v>
      </c>
      <c r="H135" s="26"/>
      <c r="J135" s="23"/>
    </row>
    <row r="136" spans="1:17" x14ac:dyDescent="0.25">
      <c r="A136" s="7" t="s">
        <v>49</v>
      </c>
      <c r="B136" s="21"/>
      <c r="C136" s="68"/>
      <c r="D136" s="68"/>
      <c r="E136" s="68"/>
      <c r="F136" s="27" t="s">
        <v>11</v>
      </c>
      <c r="G136" s="28">
        <f>ROUND(SUM(G135:G135), 0 )</f>
        <v>7</v>
      </c>
      <c r="H136" s="28" t="str">
        <f>IF(SUMPRODUCT(--(H135:H135&lt;&gt;""))&lt;&gt;0, ROUND(SUMIF(H135:H135,"",G135:G135) + SUM(H135:H135), 0 ), "")</f>
        <v/>
      </c>
      <c r="I136" s="29"/>
      <c r="J136" s="30">
        <f>IF(AND(G136= "",H136= ""), 0, ROUND(ROUND(I136, 2) * ROUND(IF(H136="",G136,H136),  0), 2))</f>
        <v>0</v>
      </c>
      <c r="K136" s="7"/>
      <c r="M136" s="31">
        <v>0.2</v>
      </c>
      <c r="Q136" s="7">
        <v>1318</v>
      </c>
    </row>
    <row r="137" spans="1:17" hidden="1" x14ac:dyDescent="0.25">
      <c r="A137" s="7" t="s">
        <v>51</v>
      </c>
    </row>
    <row r="138" spans="1:17" ht="18" customHeight="1" x14ac:dyDescent="0.25">
      <c r="A138" s="7">
        <v>4</v>
      </c>
      <c r="B138" s="16" t="s">
        <v>108</v>
      </c>
      <c r="C138" s="64" t="s">
        <v>109</v>
      </c>
      <c r="D138" s="64"/>
      <c r="E138" s="64"/>
      <c r="F138" s="19"/>
      <c r="G138" s="19"/>
      <c r="H138" s="19"/>
      <c r="I138" s="19"/>
      <c r="J138" s="20"/>
      <c r="K138" s="7"/>
    </row>
    <row r="139" spans="1:17" hidden="1" x14ac:dyDescent="0.25">
      <c r="A139" s="7" t="s">
        <v>42</v>
      </c>
    </row>
    <row r="140" spans="1:17" ht="27.2" customHeight="1" x14ac:dyDescent="0.25">
      <c r="A140" s="7">
        <v>9</v>
      </c>
      <c r="B140" s="21" t="s">
        <v>110</v>
      </c>
      <c r="C140" s="65" t="s">
        <v>111</v>
      </c>
      <c r="D140" s="66"/>
      <c r="E140" s="66"/>
      <c r="F140" s="66"/>
      <c r="G140" s="66"/>
      <c r="H140" s="66"/>
      <c r="I140" s="66"/>
      <c r="J140" s="23"/>
    </row>
    <row r="141" spans="1:17" hidden="1" x14ac:dyDescent="0.25">
      <c r="A141" s="7" t="s">
        <v>45</v>
      </c>
    </row>
    <row r="142" spans="1:17" ht="45" hidden="1" x14ac:dyDescent="0.25">
      <c r="A142" s="7" t="s">
        <v>56</v>
      </c>
    </row>
    <row r="143" spans="1:17" x14ac:dyDescent="0.25">
      <c r="A143" s="24" t="s">
        <v>58</v>
      </c>
      <c r="B143" s="23"/>
      <c r="C143" s="67" t="s">
        <v>57</v>
      </c>
      <c r="D143" s="67"/>
      <c r="E143" s="67"/>
      <c r="F143" s="67"/>
      <c r="G143" s="25">
        <v>1</v>
      </c>
      <c r="H143" s="26"/>
      <c r="J143" s="23"/>
    </row>
    <row r="144" spans="1:17" x14ac:dyDescent="0.25">
      <c r="A144" s="7" t="s">
        <v>49</v>
      </c>
      <c r="B144" s="21"/>
      <c r="C144" s="68"/>
      <c r="D144" s="68"/>
      <c r="E144" s="68"/>
      <c r="F144" s="27" t="s">
        <v>50</v>
      </c>
      <c r="G144" s="28">
        <f>ROUND(SUM(G143:G143), 0 )</f>
        <v>1</v>
      </c>
      <c r="H144" s="28" t="str">
        <f>IF(SUMPRODUCT(--(H143:H143&lt;&gt;""))&lt;&gt;0, ROUND(SUMIF(H143:H143,"",G143:G143) + SUM(H143:H143), 0 ), "")</f>
        <v/>
      </c>
      <c r="I144" s="29"/>
      <c r="J144" s="30">
        <f>IF(AND(G144= "",H144= ""), 0, ROUND(ROUND(I144, 2) * ROUND(IF(H144="",G144,H144),  0), 2))</f>
        <v>0</v>
      </c>
      <c r="K144" s="7" t="s">
        <v>89</v>
      </c>
      <c r="L144" s="7">
        <v>211024</v>
      </c>
      <c r="M144" s="31">
        <v>0.2</v>
      </c>
      <c r="Q144" s="7">
        <v>1527</v>
      </c>
    </row>
    <row r="145" spans="1:17" ht="27.2" customHeight="1" x14ac:dyDescent="0.25">
      <c r="A145" s="7">
        <v>9</v>
      </c>
      <c r="B145" s="21" t="s">
        <v>112</v>
      </c>
      <c r="C145" s="65" t="s">
        <v>113</v>
      </c>
      <c r="D145" s="66"/>
      <c r="E145" s="66"/>
      <c r="F145" s="66"/>
      <c r="G145" s="66"/>
      <c r="H145" s="66"/>
      <c r="I145" s="66"/>
      <c r="J145" s="23"/>
    </row>
    <row r="146" spans="1:17" hidden="1" x14ac:dyDescent="0.25">
      <c r="A146" s="7" t="s">
        <v>45</v>
      </c>
    </row>
    <row r="147" spans="1:17" ht="45" hidden="1" x14ac:dyDescent="0.25">
      <c r="A147" s="7" t="s">
        <v>56</v>
      </c>
    </row>
    <row r="148" spans="1:17" x14ac:dyDescent="0.25">
      <c r="A148" s="24" t="s">
        <v>58</v>
      </c>
      <c r="B148" s="23"/>
      <c r="C148" s="67" t="s">
        <v>57</v>
      </c>
      <c r="D148" s="67"/>
      <c r="E148" s="67"/>
      <c r="F148" s="67"/>
      <c r="G148" s="25">
        <v>1</v>
      </c>
      <c r="H148" s="26"/>
      <c r="J148" s="23"/>
    </row>
    <row r="149" spans="1:17" x14ac:dyDescent="0.25">
      <c r="A149" s="7" t="s">
        <v>49</v>
      </c>
      <c r="B149" s="21"/>
      <c r="C149" s="68"/>
      <c r="D149" s="68"/>
      <c r="E149" s="68"/>
      <c r="F149" s="27" t="s">
        <v>11</v>
      </c>
      <c r="G149" s="28">
        <f>ROUND(SUM(G148:G148), 0 )</f>
        <v>1</v>
      </c>
      <c r="H149" s="28" t="str">
        <f>IF(SUMPRODUCT(--(H148:H148&lt;&gt;""))&lt;&gt;0, ROUND(SUMIF(H148:H148,"",G148:G148) + SUM(H148:H148), 0 ), "")</f>
        <v/>
      </c>
      <c r="I149" s="29"/>
      <c r="J149" s="30">
        <f>IF(AND(G149= "",H149= ""), 0, ROUND(ROUND(I149, 2) * ROUND(IF(H149="",G149,H149),  0), 2))</f>
        <v>0</v>
      </c>
      <c r="K149" s="7" t="s">
        <v>89</v>
      </c>
      <c r="L149" s="7">
        <v>211326</v>
      </c>
      <c r="M149" s="31">
        <v>0.2</v>
      </c>
      <c r="Q149" s="7">
        <v>1527</v>
      </c>
    </row>
    <row r="150" spans="1:17" ht="27.2" customHeight="1" x14ac:dyDescent="0.25">
      <c r="A150" s="7">
        <v>9</v>
      </c>
      <c r="B150" s="21" t="s">
        <v>114</v>
      </c>
      <c r="C150" s="65" t="s">
        <v>115</v>
      </c>
      <c r="D150" s="66"/>
      <c r="E150" s="66"/>
      <c r="F150" s="66"/>
      <c r="G150" s="66"/>
      <c r="H150" s="66"/>
      <c r="I150" s="66"/>
      <c r="J150" s="23"/>
    </row>
    <row r="151" spans="1:17" hidden="1" x14ac:dyDescent="0.25">
      <c r="A151" s="7" t="s">
        <v>45</v>
      </c>
    </row>
    <row r="152" spans="1:17" ht="45" hidden="1" x14ac:dyDescent="0.25">
      <c r="A152" s="7" t="s">
        <v>56</v>
      </c>
    </row>
    <row r="153" spans="1:17" x14ac:dyDescent="0.25">
      <c r="A153" s="24" t="s">
        <v>58</v>
      </c>
      <c r="B153" s="23"/>
      <c r="C153" s="67" t="s">
        <v>57</v>
      </c>
      <c r="D153" s="67"/>
      <c r="E153" s="67"/>
      <c r="F153" s="67"/>
      <c r="G153" s="25">
        <v>1</v>
      </c>
      <c r="H153" s="26"/>
      <c r="J153" s="23"/>
    </row>
    <row r="154" spans="1:17" x14ac:dyDescent="0.25">
      <c r="A154" s="7" t="s">
        <v>49</v>
      </c>
      <c r="B154" s="21"/>
      <c r="C154" s="68"/>
      <c r="D154" s="68"/>
      <c r="E154" s="68"/>
      <c r="F154" s="27" t="s">
        <v>11</v>
      </c>
      <c r="G154" s="28">
        <f>ROUND(SUM(G153:G153), 0 )</f>
        <v>1</v>
      </c>
      <c r="H154" s="28" t="str">
        <f>IF(SUMPRODUCT(--(H153:H153&lt;&gt;""))&lt;&gt;0, ROUND(SUMIF(H153:H153,"",G153:G153) + SUM(H153:H153), 0 ), "")</f>
        <v/>
      </c>
      <c r="I154" s="29"/>
      <c r="J154" s="30">
        <f>IF(AND(G154= "",H154= ""), 0, ROUND(ROUND(I154, 2) * ROUND(IF(H154="",G154,H154),  0), 2))</f>
        <v>0</v>
      </c>
      <c r="K154" s="7" t="s">
        <v>89</v>
      </c>
      <c r="L154" s="7">
        <v>210999</v>
      </c>
      <c r="M154" s="31">
        <v>0.2</v>
      </c>
      <c r="Q154" s="7">
        <v>1527</v>
      </c>
    </row>
    <row r="155" spans="1:17" hidden="1" x14ac:dyDescent="0.25">
      <c r="A155" s="7" t="s">
        <v>51</v>
      </c>
    </row>
    <row r="156" spans="1:17" x14ac:dyDescent="0.25">
      <c r="A156" s="7" t="s">
        <v>38</v>
      </c>
      <c r="B156" s="23"/>
      <c r="C156" s="66"/>
      <c r="D156" s="66"/>
      <c r="E156" s="66"/>
      <c r="J156" s="23"/>
    </row>
    <row r="157" spans="1:17" x14ac:dyDescent="0.25">
      <c r="B157" s="23"/>
      <c r="C157" s="71" t="s">
        <v>64</v>
      </c>
      <c r="D157" s="72"/>
      <c r="E157" s="72"/>
      <c r="F157" s="69"/>
      <c r="G157" s="69"/>
      <c r="H157" s="69"/>
      <c r="I157" s="69"/>
      <c r="J157" s="70"/>
    </row>
    <row r="158" spans="1:17" x14ac:dyDescent="0.25">
      <c r="B158" s="23"/>
      <c r="C158" s="74"/>
      <c r="D158" s="45"/>
      <c r="E158" s="45"/>
      <c r="F158" s="45"/>
      <c r="G158" s="45"/>
      <c r="H158" s="45"/>
      <c r="I158" s="45"/>
      <c r="J158" s="73"/>
    </row>
    <row r="159" spans="1:17" x14ac:dyDescent="0.25">
      <c r="B159" s="23"/>
      <c r="C159" s="77" t="s">
        <v>61</v>
      </c>
      <c r="D159" s="78"/>
      <c r="E159" s="78"/>
      <c r="F159" s="75">
        <f>SUMIF(K36:K156, IF(K35="","",K35), J36:J156)</f>
        <v>0</v>
      </c>
      <c r="G159" s="75"/>
      <c r="H159" s="75"/>
      <c r="I159" s="75"/>
      <c r="J159" s="76"/>
    </row>
    <row r="160" spans="1:17" hidden="1" x14ac:dyDescent="0.25">
      <c r="B160" s="23"/>
      <c r="C160" s="81" t="s">
        <v>62</v>
      </c>
      <c r="D160" s="82"/>
      <c r="E160" s="82"/>
      <c r="F160" s="79">
        <f>ROUND(SUMIF(K36:K156, IF(K35="","",K35), J36:J156) * 0.2, 2)</f>
        <v>0</v>
      </c>
      <c r="G160" s="79"/>
      <c r="H160" s="79"/>
      <c r="I160" s="79"/>
      <c r="J160" s="80"/>
    </row>
    <row r="161" spans="1:17" hidden="1" x14ac:dyDescent="0.25">
      <c r="B161" s="23"/>
      <c r="C161" s="77" t="s">
        <v>63</v>
      </c>
      <c r="D161" s="78"/>
      <c r="E161" s="78"/>
      <c r="F161" s="75">
        <f>SUM(F159:F160)</f>
        <v>0</v>
      </c>
      <c r="G161" s="75"/>
      <c r="H161" s="75"/>
      <c r="I161" s="75"/>
      <c r="J161" s="76"/>
    </row>
    <row r="162" spans="1:17" ht="18.600000000000001" customHeight="1" x14ac:dyDescent="0.25">
      <c r="A162" s="7">
        <v>3</v>
      </c>
      <c r="B162" s="16">
        <v>4</v>
      </c>
      <c r="C162" s="63" t="s">
        <v>116</v>
      </c>
      <c r="D162" s="63"/>
      <c r="E162" s="63"/>
      <c r="F162" s="17"/>
      <c r="G162" s="17"/>
      <c r="H162" s="17"/>
      <c r="I162" s="17"/>
      <c r="J162" s="18"/>
      <c r="K162" s="7"/>
    </row>
    <row r="163" spans="1:17" ht="36" customHeight="1" x14ac:dyDescent="0.25">
      <c r="A163" s="7">
        <v>4</v>
      </c>
      <c r="B163" s="16" t="s">
        <v>117</v>
      </c>
      <c r="C163" s="64" t="s">
        <v>118</v>
      </c>
      <c r="D163" s="64"/>
      <c r="E163" s="64"/>
      <c r="F163" s="19"/>
      <c r="G163" s="19"/>
      <c r="H163" s="19"/>
      <c r="I163" s="19"/>
      <c r="J163" s="20"/>
      <c r="K163" s="7"/>
    </row>
    <row r="164" spans="1:17" hidden="1" x14ac:dyDescent="0.25">
      <c r="A164" s="7" t="s">
        <v>42</v>
      </c>
    </row>
    <row r="165" spans="1:17" x14ac:dyDescent="0.25">
      <c r="A165" s="7">
        <v>9</v>
      </c>
      <c r="B165" s="21" t="s">
        <v>119</v>
      </c>
      <c r="C165" s="65" t="s">
        <v>246</v>
      </c>
      <c r="D165" s="66"/>
      <c r="E165" s="66"/>
      <c r="F165" s="66"/>
      <c r="G165" s="66"/>
      <c r="H165" s="66"/>
      <c r="I165" s="66"/>
      <c r="J165" s="23"/>
    </row>
    <row r="166" spans="1:17" hidden="1" x14ac:dyDescent="0.25">
      <c r="A166" s="7" t="s">
        <v>45</v>
      </c>
    </row>
    <row r="167" spans="1:17" ht="45" hidden="1" x14ac:dyDescent="0.25">
      <c r="A167" s="7" t="s">
        <v>56</v>
      </c>
    </row>
    <row r="168" spans="1:17" x14ac:dyDescent="0.25">
      <c r="A168" s="24" t="s">
        <v>58</v>
      </c>
      <c r="B168" s="23"/>
      <c r="C168" s="67" t="s">
        <v>57</v>
      </c>
      <c r="D168" s="67"/>
      <c r="E168" s="67"/>
      <c r="F168" s="67"/>
      <c r="G168" s="25">
        <v>2</v>
      </c>
      <c r="H168" s="26"/>
      <c r="J168" s="23"/>
    </row>
    <row r="169" spans="1:17" x14ac:dyDescent="0.25">
      <c r="A169" s="7" t="s">
        <v>49</v>
      </c>
      <c r="B169" s="21"/>
      <c r="C169" s="68"/>
      <c r="D169" s="68"/>
      <c r="E169" s="68"/>
      <c r="F169" s="27" t="s">
        <v>11</v>
      </c>
      <c r="G169" s="28">
        <f>ROUND(SUM(G168:G168), 0 )</f>
        <v>2</v>
      </c>
      <c r="H169" s="28" t="str">
        <f>IF(SUMPRODUCT(--(H168:H168&lt;&gt;""))&lt;&gt;0, ROUND(SUMIF(H168:H168,"",G168:G168) + SUM(H168:H168), 0 ), "")</f>
        <v/>
      </c>
      <c r="I169" s="29"/>
      <c r="J169" s="30">
        <f>IF(AND(G169= "",H169= ""), 0, ROUND(ROUND(I169, 2) * ROUND(IF(H169="",G169,H169),  0), 2))</f>
        <v>0</v>
      </c>
      <c r="K169" s="7"/>
      <c r="M169" s="31">
        <v>0.2</v>
      </c>
      <c r="Q169" s="7">
        <v>1527</v>
      </c>
    </row>
    <row r="170" spans="1:17" hidden="1" x14ac:dyDescent="0.25">
      <c r="A170" s="7" t="s">
        <v>51</v>
      </c>
    </row>
    <row r="171" spans="1:17" ht="36" customHeight="1" x14ac:dyDescent="0.25">
      <c r="A171" s="7">
        <v>4</v>
      </c>
      <c r="B171" s="16" t="s">
        <v>120</v>
      </c>
      <c r="C171" s="64" t="s">
        <v>121</v>
      </c>
      <c r="D171" s="64"/>
      <c r="E171" s="64"/>
      <c r="F171" s="19"/>
      <c r="G171" s="19"/>
      <c r="H171" s="19"/>
      <c r="I171" s="19"/>
      <c r="J171" s="20"/>
      <c r="K171" s="7"/>
    </row>
    <row r="172" spans="1:17" hidden="1" x14ac:dyDescent="0.25">
      <c r="A172" s="7" t="s">
        <v>42</v>
      </c>
    </row>
    <row r="173" spans="1:17" x14ac:dyDescent="0.25">
      <c r="A173" s="7">
        <v>9</v>
      </c>
      <c r="B173" s="21" t="s">
        <v>122</v>
      </c>
      <c r="C173" s="65" t="s">
        <v>123</v>
      </c>
      <c r="D173" s="66"/>
      <c r="E173" s="66"/>
      <c r="F173" s="66"/>
      <c r="G173" s="66"/>
      <c r="H173" s="66"/>
      <c r="I173" s="66"/>
      <c r="J173" s="23"/>
    </row>
    <row r="174" spans="1:17" hidden="1" x14ac:dyDescent="0.25">
      <c r="A174" s="7" t="s">
        <v>45</v>
      </c>
    </row>
    <row r="175" spans="1:17" ht="45" hidden="1" x14ac:dyDescent="0.25">
      <c r="A175" s="7" t="s">
        <v>46</v>
      </c>
    </row>
    <row r="176" spans="1:17" x14ac:dyDescent="0.25">
      <c r="A176" s="24" t="s">
        <v>48</v>
      </c>
      <c r="B176" s="23"/>
      <c r="C176" s="67" t="s">
        <v>47</v>
      </c>
      <c r="D176" s="67"/>
      <c r="E176" s="67"/>
      <c r="F176" s="67"/>
      <c r="G176" s="25">
        <v>3</v>
      </c>
      <c r="H176" s="26"/>
      <c r="J176" s="23"/>
    </row>
    <row r="177" spans="1:17" x14ac:dyDescent="0.25">
      <c r="A177" s="7" t="s">
        <v>49</v>
      </c>
      <c r="B177" s="21"/>
      <c r="C177" s="68"/>
      <c r="D177" s="68"/>
      <c r="E177" s="68"/>
      <c r="F177" s="27" t="s">
        <v>11</v>
      </c>
      <c r="G177" s="28">
        <f>ROUND(SUM(G176:G176), 0 )</f>
        <v>3</v>
      </c>
      <c r="H177" s="28" t="str">
        <f>IF(SUMPRODUCT(--(H176:H176&lt;&gt;""))&lt;&gt;0, ROUND(SUMIF(H176:H176,"",G176:G176) + SUM(H176:H176), 0 ), "")</f>
        <v/>
      </c>
      <c r="I177" s="29"/>
      <c r="J177" s="30">
        <f>IF(AND(G177= "",H177= ""), 0, ROUND(ROUND(I177, 2) * ROUND(IF(H177="",G177,H177),  0), 2))</f>
        <v>0</v>
      </c>
      <c r="K177" s="7"/>
      <c r="M177" s="31">
        <v>0.2</v>
      </c>
      <c r="Q177" s="7">
        <v>1318</v>
      </c>
    </row>
    <row r="178" spans="1:17" hidden="1" x14ac:dyDescent="0.25">
      <c r="A178" s="7" t="s">
        <v>51</v>
      </c>
    </row>
    <row r="179" spans="1:17" ht="36" customHeight="1" x14ac:dyDescent="0.25">
      <c r="A179" s="7">
        <v>4</v>
      </c>
      <c r="B179" s="16" t="s">
        <v>124</v>
      </c>
      <c r="C179" s="64" t="s">
        <v>125</v>
      </c>
      <c r="D179" s="64"/>
      <c r="E179" s="64"/>
      <c r="F179" s="19"/>
      <c r="G179" s="19"/>
      <c r="H179" s="19"/>
      <c r="I179" s="19"/>
      <c r="J179" s="20"/>
      <c r="K179" s="7"/>
    </row>
    <row r="180" spans="1:17" hidden="1" x14ac:dyDescent="0.25">
      <c r="A180" s="7" t="s">
        <v>42</v>
      </c>
    </row>
    <row r="181" spans="1:17" ht="27.2" customHeight="1" x14ac:dyDescent="0.25">
      <c r="A181" s="7">
        <v>9</v>
      </c>
      <c r="B181" s="21" t="s">
        <v>126</v>
      </c>
      <c r="C181" s="65" t="s">
        <v>127</v>
      </c>
      <c r="D181" s="66"/>
      <c r="E181" s="66"/>
      <c r="F181" s="66"/>
      <c r="G181" s="66"/>
      <c r="H181" s="66"/>
      <c r="I181" s="66"/>
      <c r="J181" s="23"/>
    </row>
    <row r="182" spans="1:17" hidden="1" x14ac:dyDescent="0.25">
      <c r="A182" s="7" t="s">
        <v>45</v>
      </c>
    </row>
    <row r="183" spans="1:17" ht="45" hidden="1" x14ac:dyDescent="0.25">
      <c r="A183" s="7" t="s">
        <v>56</v>
      </c>
    </row>
    <row r="184" spans="1:17" x14ac:dyDescent="0.25">
      <c r="A184" s="24" t="s">
        <v>58</v>
      </c>
      <c r="B184" s="23"/>
      <c r="C184" s="67" t="s">
        <v>57</v>
      </c>
      <c r="D184" s="67"/>
      <c r="E184" s="67"/>
      <c r="F184" s="67"/>
      <c r="G184" s="25">
        <v>15</v>
      </c>
      <c r="H184" s="26"/>
      <c r="J184" s="23"/>
    </row>
    <row r="185" spans="1:17" x14ac:dyDescent="0.25">
      <c r="A185" s="7" t="s">
        <v>49</v>
      </c>
      <c r="B185" s="21"/>
      <c r="C185" s="68"/>
      <c r="D185" s="68"/>
      <c r="E185" s="68"/>
      <c r="F185" s="27" t="s">
        <v>11</v>
      </c>
      <c r="G185" s="28">
        <f>ROUND(SUM(G184:G184), 0 )</f>
        <v>15</v>
      </c>
      <c r="H185" s="28" t="str">
        <f>IF(SUMPRODUCT(--(H184:H184&lt;&gt;""))&lt;&gt;0, ROUND(SUMIF(H184:H184,"",G184:G184) + SUM(H184:H184), 0 ), "")</f>
        <v/>
      </c>
      <c r="I185" s="29"/>
      <c r="J185" s="30">
        <f>IF(AND(G185= "",H185= ""), 0, ROUND(ROUND(I185, 2) * ROUND(IF(H185="",G185,H185),  0), 2))</f>
        <v>0</v>
      </c>
      <c r="K185" s="7"/>
      <c r="M185" s="31">
        <v>0.2</v>
      </c>
      <c r="Q185" s="7">
        <v>1527</v>
      </c>
    </row>
    <row r="186" spans="1:17" x14ac:dyDescent="0.25">
      <c r="A186" s="7">
        <v>9</v>
      </c>
      <c r="B186" s="21" t="s">
        <v>128</v>
      </c>
      <c r="C186" s="65" t="s">
        <v>129</v>
      </c>
      <c r="D186" s="66"/>
      <c r="E186" s="66"/>
      <c r="F186" s="66"/>
      <c r="G186" s="66"/>
      <c r="H186" s="66"/>
      <c r="I186" s="66"/>
      <c r="J186" s="23"/>
    </row>
    <row r="187" spans="1:17" hidden="1" x14ac:dyDescent="0.25">
      <c r="A187" s="7" t="s">
        <v>45</v>
      </c>
    </row>
    <row r="188" spans="1:17" ht="45" hidden="1" x14ac:dyDescent="0.25">
      <c r="A188" s="7" t="s">
        <v>46</v>
      </c>
    </row>
    <row r="189" spans="1:17" x14ac:dyDescent="0.25">
      <c r="A189" s="24" t="s">
        <v>48</v>
      </c>
      <c r="B189" s="23"/>
      <c r="C189" s="67" t="s">
        <v>47</v>
      </c>
      <c r="D189" s="67"/>
      <c r="E189" s="67"/>
      <c r="F189" s="67"/>
      <c r="G189" s="25">
        <v>9</v>
      </c>
      <c r="H189" s="26"/>
      <c r="J189" s="23"/>
    </row>
    <row r="190" spans="1:17" x14ac:dyDescent="0.25">
      <c r="A190" s="7" t="s">
        <v>49</v>
      </c>
      <c r="B190" s="21"/>
      <c r="C190" s="68"/>
      <c r="D190" s="68"/>
      <c r="E190" s="68"/>
      <c r="F190" s="27" t="s">
        <v>11</v>
      </c>
      <c r="G190" s="28">
        <f>ROUND(SUM(G189:G189), 0 )</f>
        <v>9</v>
      </c>
      <c r="H190" s="28" t="str">
        <f>IF(SUMPRODUCT(--(H189:H189&lt;&gt;""))&lt;&gt;0, ROUND(SUMIF(H189:H189,"",G189:G189) + SUM(H189:H189), 0 ), "")</f>
        <v/>
      </c>
      <c r="I190" s="29"/>
      <c r="J190" s="30">
        <f>IF(AND(G190= "",H190= ""), 0, ROUND(ROUND(I190, 2) * ROUND(IF(H190="",G190,H190),  0), 2))</f>
        <v>0</v>
      </c>
      <c r="K190" s="7"/>
      <c r="M190" s="31">
        <v>0.2</v>
      </c>
      <c r="Q190" s="7">
        <v>1318</v>
      </c>
    </row>
    <row r="191" spans="1:17" hidden="1" x14ac:dyDescent="0.25">
      <c r="A191" s="7" t="s">
        <v>51</v>
      </c>
    </row>
    <row r="192" spans="1:17" x14ac:dyDescent="0.25">
      <c r="A192" s="7" t="s">
        <v>38</v>
      </c>
      <c r="B192" s="23"/>
      <c r="C192" s="66"/>
      <c r="D192" s="66"/>
      <c r="E192" s="66"/>
      <c r="J192" s="23"/>
    </row>
    <row r="193" spans="1:11" x14ac:dyDescent="0.25">
      <c r="B193" s="23"/>
      <c r="C193" s="71" t="s">
        <v>116</v>
      </c>
      <c r="D193" s="72"/>
      <c r="E193" s="72"/>
      <c r="F193" s="69"/>
      <c r="G193" s="69"/>
      <c r="H193" s="69"/>
      <c r="I193" s="69"/>
      <c r="J193" s="70"/>
    </row>
    <row r="194" spans="1:11" x14ac:dyDescent="0.25">
      <c r="B194" s="23"/>
      <c r="C194" s="74"/>
      <c r="D194" s="45"/>
      <c r="E194" s="45"/>
      <c r="F194" s="45"/>
      <c r="G194" s="45"/>
      <c r="H194" s="45"/>
      <c r="I194" s="45"/>
      <c r="J194" s="73"/>
    </row>
    <row r="195" spans="1:11" x14ac:dyDescent="0.25">
      <c r="B195" s="23"/>
      <c r="C195" s="77" t="s">
        <v>61</v>
      </c>
      <c r="D195" s="78"/>
      <c r="E195" s="78"/>
      <c r="F195" s="75">
        <f>SUMIF(K163:K192, IF(K162="","",K162), J163:J192)</f>
        <v>0</v>
      </c>
      <c r="G195" s="75"/>
      <c r="H195" s="75"/>
      <c r="I195" s="75"/>
      <c r="J195" s="76"/>
    </row>
    <row r="196" spans="1:11" hidden="1" x14ac:dyDescent="0.25">
      <c r="B196" s="23"/>
      <c r="C196" s="81" t="s">
        <v>62</v>
      </c>
      <c r="D196" s="82"/>
      <c r="E196" s="82"/>
      <c r="F196" s="79">
        <f>ROUND(SUMIF(K163:K192, IF(K162="","",K162), J163:J192) * 0.2, 2)</f>
        <v>0</v>
      </c>
      <c r="G196" s="79"/>
      <c r="H196" s="79"/>
      <c r="I196" s="79"/>
      <c r="J196" s="80"/>
    </row>
    <row r="197" spans="1:11" hidden="1" x14ac:dyDescent="0.25">
      <c r="B197" s="23"/>
      <c r="C197" s="77" t="s">
        <v>63</v>
      </c>
      <c r="D197" s="78"/>
      <c r="E197" s="78"/>
      <c r="F197" s="75">
        <f>SUM(F195:F196)</f>
        <v>0</v>
      </c>
      <c r="G197" s="75"/>
      <c r="H197" s="75"/>
      <c r="I197" s="75"/>
      <c r="J197" s="76"/>
    </row>
    <row r="198" spans="1:11" ht="18.600000000000001" customHeight="1" x14ac:dyDescent="0.25">
      <c r="A198" s="7">
        <v>3</v>
      </c>
      <c r="B198" s="16">
        <v>5</v>
      </c>
      <c r="C198" s="63" t="s">
        <v>130</v>
      </c>
      <c r="D198" s="63"/>
      <c r="E198" s="63"/>
      <c r="F198" s="17"/>
      <c r="G198" s="17"/>
      <c r="H198" s="17"/>
      <c r="I198" s="17"/>
      <c r="J198" s="18"/>
      <c r="K198" s="7"/>
    </row>
    <row r="199" spans="1:11" ht="36" customHeight="1" x14ac:dyDescent="0.25">
      <c r="A199" s="7">
        <v>4</v>
      </c>
      <c r="B199" s="16" t="s">
        <v>131</v>
      </c>
      <c r="C199" s="64" t="s">
        <v>132</v>
      </c>
      <c r="D199" s="64"/>
      <c r="E199" s="64"/>
      <c r="F199" s="19"/>
      <c r="G199" s="19"/>
      <c r="H199" s="19"/>
      <c r="I199" s="19"/>
      <c r="J199" s="20"/>
      <c r="K199" s="7"/>
    </row>
    <row r="200" spans="1:11" hidden="1" x14ac:dyDescent="0.25">
      <c r="A200" s="7" t="s">
        <v>42</v>
      </c>
    </row>
    <row r="201" spans="1:11" x14ac:dyDescent="0.25">
      <c r="A201" s="7">
        <v>9</v>
      </c>
      <c r="B201" s="21" t="s">
        <v>133</v>
      </c>
      <c r="C201" s="65" t="s">
        <v>134</v>
      </c>
      <c r="D201" s="66"/>
      <c r="E201" s="66"/>
      <c r="F201" s="66"/>
      <c r="G201" s="66"/>
      <c r="H201" s="66"/>
      <c r="I201" s="66"/>
      <c r="J201" s="23"/>
    </row>
    <row r="202" spans="1:11" hidden="1" x14ac:dyDescent="0.25">
      <c r="A202" s="7" t="s">
        <v>135</v>
      </c>
    </row>
    <row r="203" spans="1:11" hidden="1" x14ac:dyDescent="0.25">
      <c r="A203" s="7" t="s">
        <v>135</v>
      </c>
    </row>
    <row r="204" spans="1:11" hidden="1" x14ac:dyDescent="0.25">
      <c r="A204" s="7" t="s">
        <v>45</v>
      </c>
    </row>
    <row r="205" spans="1:11" ht="45" hidden="1" x14ac:dyDescent="0.25">
      <c r="A205" s="7" t="s">
        <v>56</v>
      </c>
    </row>
    <row r="206" spans="1:11" hidden="1" x14ac:dyDescent="0.25">
      <c r="A206" s="7" t="s">
        <v>136</v>
      </c>
    </row>
    <row r="207" spans="1:11" hidden="1" x14ac:dyDescent="0.25">
      <c r="A207" s="7" t="s">
        <v>136</v>
      </c>
    </row>
    <row r="208" spans="1:11" hidden="1" x14ac:dyDescent="0.25">
      <c r="A208" s="7" t="s">
        <v>136</v>
      </c>
    </row>
    <row r="209" spans="1:10" hidden="1" x14ac:dyDescent="0.25">
      <c r="A209" s="7" t="s">
        <v>136</v>
      </c>
    </row>
    <row r="210" spans="1:10" hidden="1" x14ac:dyDescent="0.25">
      <c r="A210" s="7" t="s">
        <v>136</v>
      </c>
    </row>
    <row r="211" spans="1:10" hidden="1" x14ac:dyDescent="0.25">
      <c r="A211" s="7" t="s">
        <v>136</v>
      </c>
    </row>
    <row r="212" spans="1:10" hidden="1" x14ac:dyDescent="0.25">
      <c r="A212" s="7" t="s">
        <v>136</v>
      </c>
    </row>
    <row r="213" spans="1:10" hidden="1" x14ac:dyDescent="0.25">
      <c r="A213" s="7" t="s">
        <v>136</v>
      </c>
    </row>
    <row r="214" spans="1:10" hidden="1" x14ac:dyDescent="0.25">
      <c r="A214" s="7" t="s">
        <v>136</v>
      </c>
    </row>
    <row r="215" spans="1:10" hidden="1" x14ac:dyDescent="0.25">
      <c r="A215" s="7" t="s">
        <v>136</v>
      </c>
    </row>
    <row r="216" spans="1:10" hidden="1" x14ac:dyDescent="0.25">
      <c r="A216" s="7" t="s">
        <v>136</v>
      </c>
    </row>
    <row r="217" spans="1:10" hidden="1" x14ac:dyDescent="0.25">
      <c r="A217" s="7" t="s">
        <v>136</v>
      </c>
    </row>
    <row r="218" spans="1:10" hidden="1" x14ac:dyDescent="0.25">
      <c r="A218" s="7" t="s">
        <v>136</v>
      </c>
    </row>
    <row r="219" spans="1:10" hidden="1" x14ac:dyDescent="0.25">
      <c r="A219" s="7" t="s">
        <v>136</v>
      </c>
    </row>
    <row r="220" spans="1:10" hidden="1" x14ac:dyDescent="0.25">
      <c r="A220" s="7" t="s">
        <v>136</v>
      </c>
    </row>
    <row r="221" spans="1:10" hidden="1" x14ac:dyDescent="0.25">
      <c r="A221" s="7" t="s">
        <v>45</v>
      </c>
    </row>
    <row r="222" spans="1:10" ht="45" hidden="1" x14ac:dyDescent="0.25">
      <c r="A222" s="7" t="s">
        <v>46</v>
      </c>
    </row>
    <row r="223" spans="1:10" x14ac:dyDescent="0.25">
      <c r="A223" s="24" t="s">
        <v>58</v>
      </c>
      <c r="B223" s="23"/>
      <c r="C223" s="67" t="s">
        <v>57</v>
      </c>
      <c r="D223" s="67"/>
      <c r="E223" s="67"/>
      <c r="F223" s="67"/>
      <c r="G223" s="33">
        <v>11</v>
      </c>
      <c r="H223" s="26"/>
      <c r="J223" s="23"/>
    </row>
    <row r="224" spans="1:10" x14ac:dyDescent="0.25">
      <c r="A224" s="24" t="s">
        <v>48</v>
      </c>
      <c r="B224" s="23"/>
      <c r="C224" s="67" t="s">
        <v>47</v>
      </c>
      <c r="D224" s="67"/>
      <c r="E224" s="67"/>
      <c r="F224" s="67"/>
      <c r="G224" s="33">
        <v>220</v>
      </c>
      <c r="H224" s="26"/>
      <c r="J224" s="23"/>
    </row>
    <row r="225" spans="1:17" x14ac:dyDescent="0.25">
      <c r="A225" s="7" t="s">
        <v>49</v>
      </c>
      <c r="B225" s="21"/>
      <c r="C225" s="68"/>
      <c r="D225" s="68"/>
      <c r="E225" s="68"/>
      <c r="F225" s="27" t="s">
        <v>10</v>
      </c>
      <c r="G225" s="34">
        <f>ROUND(SUM(G223:G224), 2 )</f>
        <v>231</v>
      </c>
      <c r="H225" s="34" t="str">
        <f>IF(SUMPRODUCT(--(H223:H224&lt;&gt;""))&lt;&gt;0, ROUND(SUMIF(H223:H224,"",G223:G224) + SUM(H223:H224), 2 ), "")</f>
        <v/>
      </c>
      <c r="I225" s="29"/>
      <c r="J225" s="30">
        <f>IF(AND(G225= "",H225= ""), 0, ROUND(ROUND(I225, 2) * ROUND(IF(H225="",G225,H225),  2), 2))</f>
        <v>0</v>
      </c>
      <c r="K225" s="7"/>
      <c r="M225" s="31">
        <v>0.2</v>
      </c>
    </row>
    <row r="226" spans="1:17" hidden="1" x14ac:dyDescent="0.25">
      <c r="G226" s="35">
        <f>G223</f>
        <v>11</v>
      </c>
      <c r="H226" s="35" t="str">
        <f>IF(H223= "", "", H223)</f>
        <v/>
      </c>
      <c r="J226" s="35">
        <f>IF(AND(G226= "",H226= ""), 0, ROUND(ROUND(I225, 2) * ROUND(IF(H226="",G226,H226),  2), 2))</f>
        <v>0</v>
      </c>
      <c r="K226" s="7">
        <f>K225</f>
        <v>0</v>
      </c>
      <c r="Q226" s="7">
        <v>1527</v>
      </c>
    </row>
    <row r="227" spans="1:17" hidden="1" x14ac:dyDescent="0.25">
      <c r="G227" s="35">
        <f>G224</f>
        <v>220</v>
      </c>
      <c r="H227" s="35" t="str">
        <f>IF(H224= "", "", H224)</f>
        <v/>
      </c>
      <c r="J227" s="35">
        <f>IF(AND(G227= "",H227= ""), 0, ROUND(ROUND(I225, 2) * ROUND(IF(H227="",G227,H227),  2), 2))</f>
        <v>0</v>
      </c>
      <c r="K227" s="7">
        <f>K225</f>
        <v>0</v>
      </c>
      <c r="Q227" s="7">
        <v>1318</v>
      </c>
    </row>
    <row r="228" spans="1:17" x14ac:dyDescent="0.25">
      <c r="A228" s="7">
        <v>9</v>
      </c>
      <c r="B228" s="21" t="s">
        <v>137</v>
      </c>
      <c r="C228" s="65" t="s">
        <v>138</v>
      </c>
      <c r="D228" s="66"/>
      <c r="E228" s="66"/>
      <c r="F228" s="66"/>
      <c r="G228" s="66"/>
      <c r="H228" s="66"/>
      <c r="I228" s="66"/>
      <c r="J228" s="23"/>
    </row>
    <row r="229" spans="1:17" hidden="1" x14ac:dyDescent="0.25">
      <c r="A229" s="7" t="s">
        <v>45</v>
      </c>
    </row>
    <row r="230" spans="1:17" ht="45" hidden="1" x14ac:dyDescent="0.25">
      <c r="A230" s="7" t="s">
        <v>46</v>
      </c>
    </row>
    <row r="231" spans="1:17" x14ac:dyDescent="0.25">
      <c r="A231" s="24" t="s">
        <v>48</v>
      </c>
      <c r="B231" s="23"/>
      <c r="C231" s="67" t="s">
        <v>47</v>
      </c>
      <c r="D231" s="67"/>
      <c r="E231" s="67"/>
      <c r="F231" s="67"/>
      <c r="G231" s="33">
        <v>44</v>
      </c>
      <c r="H231" s="26"/>
      <c r="J231" s="23"/>
    </row>
    <row r="232" spans="1:17" x14ac:dyDescent="0.25">
      <c r="A232" s="7" t="s">
        <v>49</v>
      </c>
      <c r="B232" s="21"/>
      <c r="C232" s="68"/>
      <c r="D232" s="68"/>
      <c r="E232" s="68"/>
      <c r="F232" s="27" t="s">
        <v>10</v>
      </c>
      <c r="G232" s="34">
        <f>ROUND(SUM(G231:G231), 2 )</f>
        <v>44</v>
      </c>
      <c r="H232" s="34" t="str">
        <f>IF(SUMPRODUCT(--(H231:H231&lt;&gt;""))&lt;&gt;0, ROUND(SUMIF(H231:H231,"",G231:G231) + SUM(H231:H231), 2 ), "")</f>
        <v/>
      </c>
      <c r="I232" s="29"/>
      <c r="J232" s="30">
        <f>IF(AND(G232= "",H232= ""), 0, ROUND(ROUND(I232, 2) * ROUND(IF(H232="",G232,H232),  2), 2))</f>
        <v>0</v>
      </c>
      <c r="K232" s="7" t="s">
        <v>89</v>
      </c>
      <c r="L232" s="7">
        <v>313709</v>
      </c>
      <c r="M232" s="31">
        <v>0.2</v>
      </c>
      <c r="Q232" s="7">
        <v>1318</v>
      </c>
    </row>
    <row r="233" spans="1:17" hidden="1" x14ac:dyDescent="0.25">
      <c r="A233" s="7" t="s">
        <v>51</v>
      </c>
    </row>
    <row r="234" spans="1:17" ht="36" customHeight="1" x14ac:dyDescent="0.25">
      <c r="A234" s="7">
        <v>4</v>
      </c>
      <c r="B234" s="16" t="s">
        <v>139</v>
      </c>
      <c r="C234" s="64" t="s">
        <v>140</v>
      </c>
      <c r="D234" s="64"/>
      <c r="E234" s="64"/>
      <c r="F234" s="19"/>
      <c r="G234" s="19"/>
      <c r="H234" s="19"/>
      <c r="I234" s="19"/>
      <c r="J234" s="20"/>
      <c r="K234" s="7"/>
    </row>
    <row r="235" spans="1:17" hidden="1" x14ac:dyDescent="0.25">
      <c r="A235" s="7" t="s">
        <v>42</v>
      </c>
    </row>
    <row r="236" spans="1:17" x14ac:dyDescent="0.25">
      <c r="A236" s="7">
        <v>9</v>
      </c>
      <c r="B236" s="21" t="s">
        <v>141</v>
      </c>
      <c r="C236" s="65" t="s">
        <v>142</v>
      </c>
      <c r="D236" s="66"/>
      <c r="E236" s="66"/>
      <c r="F236" s="66"/>
      <c r="G236" s="66"/>
      <c r="H236" s="66"/>
      <c r="I236" s="66"/>
      <c r="J236" s="23"/>
    </row>
    <row r="237" spans="1:17" hidden="1" x14ac:dyDescent="0.25">
      <c r="A237" s="7" t="s">
        <v>135</v>
      </c>
    </row>
    <row r="238" spans="1:17" hidden="1" x14ac:dyDescent="0.25">
      <c r="A238" s="7" t="s">
        <v>135</v>
      </c>
    </row>
    <row r="239" spans="1:17" hidden="1" x14ac:dyDescent="0.25">
      <c r="A239" s="7" t="s">
        <v>45</v>
      </c>
    </row>
    <row r="240" spans="1:17" ht="45" hidden="1" x14ac:dyDescent="0.25">
      <c r="A240" s="7" t="s">
        <v>56</v>
      </c>
    </row>
    <row r="241" spans="1:17" x14ac:dyDescent="0.25">
      <c r="A241" s="24" t="s">
        <v>58</v>
      </c>
      <c r="B241" s="23"/>
      <c r="C241" s="67" t="s">
        <v>57</v>
      </c>
      <c r="D241" s="67"/>
      <c r="E241" s="67"/>
      <c r="F241" s="67"/>
      <c r="G241" s="33">
        <v>11</v>
      </c>
      <c r="H241" s="26"/>
      <c r="J241" s="23"/>
    </row>
    <row r="242" spans="1:17" x14ac:dyDescent="0.25">
      <c r="A242" s="7" t="s">
        <v>49</v>
      </c>
      <c r="B242" s="21"/>
      <c r="C242" s="68"/>
      <c r="D242" s="68"/>
      <c r="E242" s="68"/>
      <c r="F242" s="27" t="s">
        <v>10</v>
      </c>
      <c r="G242" s="34">
        <f>ROUND(SUM(G241:G241), 2 )</f>
        <v>11</v>
      </c>
      <c r="H242" s="34" t="str">
        <f>IF(SUMPRODUCT(--(H241:H241&lt;&gt;""))&lt;&gt;0, ROUND(SUMIF(H241:H241,"",G241:G241) + SUM(H241:H241), 2 ), "")</f>
        <v/>
      </c>
      <c r="I242" s="29"/>
      <c r="J242" s="30">
        <f>IF(AND(G242= "",H242= ""), 0, ROUND(ROUND(I242, 2) * ROUND(IF(H242="",G242,H242),  2), 2))</f>
        <v>0</v>
      </c>
      <c r="K242" s="7"/>
      <c r="M242" s="31">
        <v>0.2</v>
      </c>
      <c r="Q242" s="7">
        <v>1527</v>
      </c>
    </row>
    <row r="243" spans="1:17" x14ac:dyDescent="0.25">
      <c r="A243" s="7">
        <v>9</v>
      </c>
      <c r="B243" s="21" t="s">
        <v>143</v>
      </c>
      <c r="C243" s="65" t="s">
        <v>144</v>
      </c>
      <c r="D243" s="66"/>
      <c r="E243" s="66"/>
      <c r="F243" s="66"/>
      <c r="G243" s="66"/>
      <c r="H243" s="66"/>
      <c r="I243" s="66"/>
      <c r="J243" s="23"/>
    </row>
    <row r="244" spans="1:17" hidden="1" x14ac:dyDescent="0.25">
      <c r="A244" s="7" t="s">
        <v>45</v>
      </c>
    </row>
    <row r="245" spans="1:17" ht="45" hidden="1" x14ac:dyDescent="0.25">
      <c r="A245" s="7" t="s">
        <v>56</v>
      </c>
    </row>
    <row r="246" spans="1:17" hidden="1" x14ac:dyDescent="0.25">
      <c r="A246" s="7" t="s">
        <v>45</v>
      </c>
    </row>
    <row r="247" spans="1:17" ht="45" hidden="1" x14ac:dyDescent="0.25">
      <c r="A247" s="7" t="s">
        <v>46</v>
      </c>
    </row>
    <row r="248" spans="1:17" x14ac:dyDescent="0.25">
      <c r="A248" s="24" t="s">
        <v>58</v>
      </c>
      <c r="B248" s="23"/>
      <c r="C248" s="67" t="s">
        <v>57</v>
      </c>
      <c r="D248" s="67"/>
      <c r="E248" s="67"/>
      <c r="F248" s="67"/>
      <c r="G248" s="25">
        <v>12</v>
      </c>
      <c r="H248" s="26"/>
      <c r="J248" s="23"/>
    </row>
    <row r="249" spans="1:17" x14ac:dyDescent="0.25">
      <c r="A249" s="24" t="s">
        <v>48</v>
      </c>
      <c r="B249" s="23"/>
      <c r="C249" s="67" t="s">
        <v>47</v>
      </c>
      <c r="D249" s="67"/>
      <c r="E249" s="67"/>
      <c r="F249" s="67"/>
      <c r="G249" s="25">
        <v>15</v>
      </c>
      <c r="H249" s="26"/>
      <c r="J249" s="23"/>
    </row>
    <row r="250" spans="1:17" x14ac:dyDescent="0.25">
      <c r="A250" s="7" t="s">
        <v>49</v>
      </c>
      <c r="B250" s="21"/>
      <c r="C250" s="68"/>
      <c r="D250" s="68"/>
      <c r="E250" s="68"/>
      <c r="F250" s="27" t="s">
        <v>11</v>
      </c>
      <c r="G250" s="28">
        <f>ROUND(SUM(G248:G249), 0 )</f>
        <v>27</v>
      </c>
      <c r="H250" s="28" t="str">
        <f>IF(SUMPRODUCT(--(H248:H249&lt;&gt;""))&lt;&gt;0, ROUND(SUMIF(H248:H249,"",G248:G249) + SUM(H248:H249), 0 ), "")</f>
        <v/>
      </c>
      <c r="I250" s="29"/>
      <c r="J250" s="30">
        <f>IF(AND(G250= "",H250= ""), 0, ROUND(ROUND(I250, 2) * ROUND(IF(H250="",G250,H250),  0), 2))</f>
        <v>0</v>
      </c>
      <c r="K250" s="7"/>
      <c r="M250" s="31">
        <v>0.2</v>
      </c>
    </row>
    <row r="251" spans="1:17" hidden="1" x14ac:dyDescent="0.25">
      <c r="G251" s="35">
        <f>G248</f>
        <v>12</v>
      </c>
      <c r="H251" s="35" t="str">
        <f>IF(H248= "", "", H248)</f>
        <v/>
      </c>
      <c r="J251" s="35">
        <f>IF(AND(G251= "",H251= ""), 0, ROUND(ROUND(I250, 2) * ROUND(IF(H251="",G251,H251),  0), 2))</f>
        <v>0</v>
      </c>
      <c r="K251" s="7">
        <f>K250</f>
        <v>0</v>
      </c>
      <c r="Q251" s="7">
        <v>1527</v>
      </c>
    </row>
    <row r="252" spans="1:17" hidden="1" x14ac:dyDescent="0.25">
      <c r="G252" s="35">
        <f>G249</f>
        <v>15</v>
      </c>
      <c r="H252" s="35" t="str">
        <f>IF(H249= "", "", H249)</f>
        <v/>
      </c>
      <c r="J252" s="35">
        <f>IF(AND(G252= "",H252= ""), 0, ROUND(ROUND(I250, 2) * ROUND(IF(H252="",G252,H252),  0), 2))</f>
        <v>0</v>
      </c>
      <c r="K252" s="7">
        <f>K250</f>
        <v>0</v>
      </c>
      <c r="Q252" s="7">
        <v>1318</v>
      </c>
    </row>
    <row r="253" spans="1:17" hidden="1" x14ac:dyDescent="0.25">
      <c r="A253" s="7" t="s">
        <v>51</v>
      </c>
    </row>
    <row r="254" spans="1:17" x14ac:dyDescent="0.25">
      <c r="A254" s="7" t="s">
        <v>38</v>
      </c>
      <c r="B254" s="23"/>
      <c r="C254" s="66"/>
      <c r="D254" s="66"/>
      <c r="E254" s="66"/>
      <c r="J254" s="23"/>
    </row>
    <row r="255" spans="1:17" x14ac:dyDescent="0.25">
      <c r="B255" s="23"/>
      <c r="C255" s="71" t="s">
        <v>130</v>
      </c>
      <c r="D255" s="72"/>
      <c r="E255" s="72"/>
      <c r="F255" s="69"/>
      <c r="G255" s="69"/>
      <c r="H255" s="69"/>
      <c r="I255" s="69"/>
      <c r="J255" s="70"/>
    </row>
    <row r="256" spans="1:17" x14ac:dyDescent="0.25">
      <c r="B256" s="23"/>
      <c r="C256" s="74"/>
      <c r="D256" s="45"/>
      <c r="E256" s="45"/>
      <c r="F256" s="45"/>
      <c r="G256" s="45"/>
      <c r="H256" s="45"/>
      <c r="I256" s="45"/>
      <c r="J256" s="73"/>
    </row>
    <row r="257" spans="1:17" x14ac:dyDescent="0.25">
      <c r="B257" s="23"/>
      <c r="C257" s="77" t="s">
        <v>61</v>
      </c>
      <c r="D257" s="78"/>
      <c r="E257" s="78"/>
      <c r="F257" s="75">
        <f>SUMIF(K199:K254, IF(K198="","",K198), J199:J254)</f>
        <v>0</v>
      </c>
      <c r="G257" s="75"/>
      <c r="H257" s="75"/>
      <c r="I257" s="75"/>
      <c r="J257" s="76"/>
    </row>
    <row r="258" spans="1:17" hidden="1" x14ac:dyDescent="0.25">
      <c r="B258" s="23"/>
      <c r="C258" s="81" t="s">
        <v>62</v>
      </c>
      <c r="D258" s="82"/>
      <c r="E258" s="82"/>
      <c r="F258" s="79">
        <f>ROUND(SUMIF(K199:K254, IF(K198="","",K198), J199:J254) * 0.2, 2)</f>
        <v>0</v>
      </c>
      <c r="G258" s="79"/>
      <c r="H258" s="79"/>
      <c r="I258" s="79"/>
      <c r="J258" s="80"/>
    </row>
    <row r="259" spans="1:17" hidden="1" x14ac:dyDescent="0.25">
      <c r="B259" s="23"/>
      <c r="C259" s="77" t="s">
        <v>63</v>
      </c>
      <c r="D259" s="78"/>
      <c r="E259" s="78"/>
      <c r="F259" s="75">
        <f>SUM(F257:F258)</f>
        <v>0</v>
      </c>
      <c r="G259" s="75"/>
      <c r="H259" s="75"/>
      <c r="I259" s="75"/>
      <c r="J259" s="76"/>
    </row>
    <row r="260" spans="1:17" ht="18.600000000000001" customHeight="1" x14ac:dyDescent="0.25">
      <c r="A260" s="7">
        <v>3</v>
      </c>
      <c r="B260" s="16">
        <v>6</v>
      </c>
      <c r="C260" s="63" t="s">
        <v>145</v>
      </c>
      <c r="D260" s="63"/>
      <c r="E260" s="63"/>
      <c r="F260" s="17"/>
      <c r="G260" s="17"/>
      <c r="H260" s="17"/>
      <c r="I260" s="17"/>
      <c r="J260" s="18"/>
      <c r="K260" s="7"/>
    </row>
    <row r="261" spans="1:17" ht="18" customHeight="1" x14ac:dyDescent="0.25">
      <c r="A261" s="7">
        <v>4</v>
      </c>
      <c r="B261" s="16" t="s">
        <v>146</v>
      </c>
      <c r="C261" s="64" t="s">
        <v>147</v>
      </c>
      <c r="D261" s="64"/>
      <c r="E261" s="64"/>
      <c r="F261" s="19"/>
      <c r="G261" s="19"/>
      <c r="H261" s="19"/>
      <c r="I261" s="19"/>
      <c r="J261" s="20"/>
      <c r="K261" s="7"/>
    </row>
    <row r="262" spans="1:17" hidden="1" x14ac:dyDescent="0.25">
      <c r="A262" s="7" t="s">
        <v>42</v>
      </c>
    </row>
    <row r="263" spans="1:17" x14ac:dyDescent="0.25">
      <c r="A263" s="7">
        <v>9</v>
      </c>
      <c r="B263" s="21" t="s">
        <v>148</v>
      </c>
      <c r="C263" s="65" t="s">
        <v>149</v>
      </c>
      <c r="D263" s="66"/>
      <c r="E263" s="66"/>
      <c r="F263" s="66"/>
      <c r="G263" s="66"/>
      <c r="H263" s="66"/>
      <c r="I263" s="66"/>
      <c r="J263" s="23"/>
    </row>
    <row r="264" spans="1:17" hidden="1" x14ac:dyDescent="0.25">
      <c r="A264" s="7" t="s">
        <v>45</v>
      </c>
    </row>
    <row r="265" spans="1:17" ht="45" hidden="1" x14ac:dyDescent="0.25">
      <c r="A265" s="7" t="s">
        <v>56</v>
      </c>
    </row>
    <row r="266" spans="1:17" hidden="1" x14ac:dyDescent="0.25">
      <c r="A266" s="7" t="s">
        <v>45</v>
      </c>
    </row>
    <row r="267" spans="1:17" ht="45" hidden="1" x14ac:dyDescent="0.25">
      <c r="A267" s="7" t="s">
        <v>46</v>
      </c>
    </row>
    <row r="268" spans="1:17" x14ac:dyDescent="0.25">
      <c r="A268" s="24" t="s">
        <v>58</v>
      </c>
      <c r="B268" s="23"/>
      <c r="C268" s="67" t="s">
        <v>57</v>
      </c>
      <c r="D268" s="67"/>
      <c r="E268" s="67"/>
      <c r="F268" s="67"/>
      <c r="G268" s="25">
        <v>5</v>
      </c>
      <c r="H268" s="26"/>
      <c r="J268" s="23"/>
    </row>
    <row r="269" spans="1:17" x14ac:dyDescent="0.25">
      <c r="A269" s="24" t="s">
        <v>48</v>
      </c>
      <c r="B269" s="23"/>
      <c r="C269" s="67" t="s">
        <v>47</v>
      </c>
      <c r="D269" s="67"/>
      <c r="E269" s="67"/>
      <c r="F269" s="67"/>
      <c r="G269" s="25">
        <v>10</v>
      </c>
      <c r="H269" s="26"/>
      <c r="J269" s="23"/>
    </row>
    <row r="270" spans="1:17" x14ac:dyDescent="0.25">
      <c r="A270" s="7" t="s">
        <v>49</v>
      </c>
      <c r="B270" s="21"/>
      <c r="C270" s="68"/>
      <c r="D270" s="68"/>
      <c r="E270" s="68"/>
      <c r="F270" s="27" t="s">
        <v>150</v>
      </c>
      <c r="G270" s="28">
        <f>ROUND(SUM(G268:G269), 0 )</f>
        <v>15</v>
      </c>
      <c r="H270" s="28" t="str">
        <f>IF(SUMPRODUCT(--(H268:H269&lt;&gt;""))&lt;&gt;0, ROUND(SUMIF(H268:H269,"",G268:G269) + SUM(H268:H269), 0 ), "")</f>
        <v/>
      </c>
      <c r="I270" s="29"/>
      <c r="J270" s="30">
        <f>IF(AND(G270= "",H270= ""), 0, ROUND(ROUND(I270, 2) * ROUND(IF(H270="",G270,H270),  0), 2))</f>
        <v>0</v>
      </c>
      <c r="K270" s="7"/>
      <c r="M270" s="31">
        <v>0.2</v>
      </c>
    </row>
    <row r="271" spans="1:17" hidden="1" x14ac:dyDescent="0.25">
      <c r="G271" s="35">
        <f>G268</f>
        <v>5</v>
      </c>
      <c r="H271" s="35" t="str">
        <f>IF(H268= "", "", H268)</f>
        <v/>
      </c>
      <c r="J271" s="35">
        <f>IF(AND(G271= "",H271= ""), 0, ROUND(ROUND(I270, 2) * ROUND(IF(H271="",G271,H271),  0), 2))</f>
        <v>0</v>
      </c>
      <c r="K271" s="7">
        <f>K270</f>
        <v>0</v>
      </c>
      <c r="Q271" s="7">
        <v>1527</v>
      </c>
    </row>
    <row r="272" spans="1:17" hidden="1" x14ac:dyDescent="0.25">
      <c r="G272" s="35">
        <f>G269</f>
        <v>10</v>
      </c>
      <c r="H272" s="35" t="str">
        <f>IF(H269= "", "", H269)</f>
        <v/>
      </c>
      <c r="J272" s="35">
        <f>IF(AND(G272= "",H272= ""), 0, ROUND(ROUND(I270, 2) * ROUND(IF(H272="",G272,H272),  0), 2))</f>
        <v>0</v>
      </c>
      <c r="K272" s="7">
        <f>K270</f>
        <v>0</v>
      </c>
      <c r="Q272" s="7">
        <v>1318</v>
      </c>
    </row>
    <row r="273" spans="1:17" x14ac:dyDescent="0.25">
      <c r="A273" s="7">
        <v>9</v>
      </c>
      <c r="B273" s="21" t="s">
        <v>151</v>
      </c>
      <c r="C273" s="65" t="s">
        <v>152</v>
      </c>
      <c r="D273" s="66"/>
      <c r="E273" s="66"/>
      <c r="F273" s="66"/>
      <c r="G273" s="66"/>
      <c r="H273" s="66"/>
      <c r="I273" s="66"/>
      <c r="J273" s="23"/>
    </row>
    <row r="274" spans="1:17" hidden="1" x14ac:dyDescent="0.25">
      <c r="A274" s="7" t="s">
        <v>45</v>
      </c>
    </row>
    <row r="275" spans="1:17" ht="45" hidden="1" x14ac:dyDescent="0.25">
      <c r="A275" s="7" t="s">
        <v>56</v>
      </c>
    </row>
    <row r="276" spans="1:17" hidden="1" x14ac:dyDescent="0.25">
      <c r="A276" s="7" t="s">
        <v>45</v>
      </c>
    </row>
    <row r="277" spans="1:17" ht="45" hidden="1" x14ac:dyDescent="0.25">
      <c r="A277" s="7" t="s">
        <v>46</v>
      </c>
    </row>
    <row r="278" spans="1:17" x14ac:dyDescent="0.25">
      <c r="A278" s="24" t="s">
        <v>58</v>
      </c>
      <c r="B278" s="23"/>
      <c r="C278" s="67" t="s">
        <v>57</v>
      </c>
      <c r="D278" s="67"/>
      <c r="E278" s="67"/>
      <c r="F278" s="67"/>
      <c r="G278" s="25">
        <v>5</v>
      </c>
      <c r="H278" s="26"/>
      <c r="J278" s="23"/>
    </row>
    <row r="279" spans="1:17" x14ac:dyDescent="0.25">
      <c r="A279" s="24" t="s">
        <v>48</v>
      </c>
      <c r="B279" s="23"/>
      <c r="C279" s="67" t="s">
        <v>47</v>
      </c>
      <c r="D279" s="67"/>
      <c r="E279" s="67"/>
      <c r="F279" s="67"/>
      <c r="G279" s="25">
        <v>10</v>
      </c>
      <c r="H279" s="26"/>
      <c r="J279" s="23"/>
    </row>
    <row r="280" spans="1:17" x14ac:dyDescent="0.25">
      <c r="A280" s="7" t="s">
        <v>49</v>
      </c>
      <c r="B280" s="21"/>
      <c r="C280" s="68"/>
      <c r="D280" s="68"/>
      <c r="E280" s="68"/>
      <c r="F280" s="27" t="s">
        <v>150</v>
      </c>
      <c r="G280" s="28">
        <f>ROUND(SUM(G278:G279), 0 )</f>
        <v>15</v>
      </c>
      <c r="H280" s="28" t="str">
        <f>IF(SUMPRODUCT(--(H278:H279&lt;&gt;""))&lt;&gt;0, ROUND(SUMIF(H278:H279,"",G278:G279) + SUM(H278:H279), 0 ), "")</f>
        <v/>
      </c>
      <c r="I280" s="29"/>
      <c r="J280" s="30">
        <f>IF(AND(G280= "",H280= ""), 0, ROUND(ROUND(I280, 2) * ROUND(IF(H280="",G280,H280),  0), 2))</f>
        <v>0</v>
      </c>
      <c r="K280" s="7"/>
      <c r="M280" s="31">
        <v>0.2</v>
      </c>
    </row>
    <row r="281" spans="1:17" hidden="1" x14ac:dyDescent="0.25">
      <c r="G281" s="35">
        <f>G278</f>
        <v>5</v>
      </c>
      <c r="H281" s="35" t="str">
        <f>IF(H278= "", "", H278)</f>
        <v/>
      </c>
      <c r="J281" s="35">
        <f>IF(AND(G281= "",H281= ""), 0, ROUND(ROUND(I280, 2) * ROUND(IF(H281="",G281,H281),  0), 2))</f>
        <v>0</v>
      </c>
      <c r="K281" s="7">
        <f>K280</f>
        <v>0</v>
      </c>
      <c r="Q281" s="7">
        <v>1527</v>
      </c>
    </row>
    <row r="282" spans="1:17" hidden="1" x14ac:dyDescent="0.25">
      <c r="G282" s="35">
        <f>G279</f>
        <v>10</v>
      </c>
      <c r="H282" s="35" t="str">
        <f>IF(H279= "", "", H279)</f>
        <v/>
      </c>
      <c r="J282" s="35">
        <f>IF(AND(G282= "",H282= ""), 0, ROUND(ROUND(I280, 2) * ROUND(IF(H282="",G282,H282),  0), 2))</f>
        <v>0</v>
      </c>
      <c r="K282" s="7">
        <f>K280</f>
        <v>0</v>
      </c>
      <c r="Q282" s="7">
        <v>1318</v>
      </c>
    </row>
    <row r="283" spans="1:17" hidden="1" x14ac:dyDescent="0.25">
      <c r="A283" s="7" t="s">
        <v>51</v>
      </c>
    </row>
    <row r="284" spans="1:17" ht="18" customHeight="1" x14ac:dyDescent="0.25">
      <c r="A284" s="7">
        <v>4</v>
      </c>
      <c r="B284" s="16" t="s">
        <v>153</v>
      </c>
      <c r="C284" s="64" t="s">
        <v>154</v>
      </c>
      <c r="D284" s="64"/>
      <c r="E284" s="64"/>
      <c r="F284" s="19"/>
      <c r="G284" s="19"/>
      <c r="H284" s="19"/>
      <c r="I284" s="19"/>
      <c r="J284" s="20"/>
      <c r="K284" s="7"/>
    </row>
    <row r="285" spans="1:17" hidden="1" x14ac:dyDescent="0.25">
      <c r="A285" s="7" t="s">
        <v>42</v>
      </c>
    </row>
    <row r="286" spans="1:17" x14ac:dyDescent="0.25">
      <c r="A286" s="7">
        <v>9</v>
      </c>
      <c r="B286" s="21" t="s">
        <v>155</v>
      </c>
      <c r="C286" s="65" t="s">
        <v>154</v>
      </c>
      <c r="D286" s="66"/>
      <c r="E286" s="66"/>
      <c r="F286" s="66"/>
      <c r="G286" s="66"/>
      <c r="H286" s="66"/>
      <c r="I286" s="66"/>
      <c r="J286" s="23"/>
    </row>
    <row r="287" spans="1:17" hidden="1" x14ac:dyDescent="0.25">
      <c r="A287" s="7" t="s">
        <v>45</v>
      </c>
    </row>
    <row r="288" spans="1:17" ht="45" hidden="1" x14ac:dyDescent="0.25">
      <c r="A288" s="7" t="s">
        <v>56</v>
      </c>
    </row>
    <row r="289" spans="1:17" x14ac:dyDescent="0.25">
      <c r="A289" s="24" t="s">
        <v>58</v>
      </c>
      <c r="B289" s="23"/>
      <c r="C289" s="67" t="s">
        <v>57</v>
      </c>
      <c r="D289" s="67"/>
      <c r="E289" s="67"/>
      <c r="F289" s="67"/>
      <c r="G289" s="25">
        <v>1</v>
      </c>
      <c r="H289" s="26"/>
      <c r="J289" s="23"/>
    </row>
    <row r="290" spans="1:17" x14ac:dyDescent="0.25">
      <c r="A290" s="7" t="s">
        <v>49</v>
      </c>
      <c r="B290" s="21"/>
      <c r="C290" s="68"/>
      <c r="D290" s="68"/>
      <c r="E290" s="68"/>
      <c r="F290" s="27" t="s">
        <v>50</v>
      </c>
      <c r="G290" s="28">
        <f>ROUND(SUM(G289:G289), 0 )</f>
        <v>1</v>
      </c>
      <c r="H290" s="28" t="str">
        <f>IF(SUMPRODUCT(--(H289:H289&lt;&gt;""))&lt;&gt;0, ROUND(SUMIF(H289:H289,"",G289:G289) + SUM(H289:H289), 0 ), "")</f>
        <v/>
      </c>
      <c r="I290" s="29"/>
      <c r="J290" s="30">
        <f>IF(AND(G290= "",H290= ""), 0, ROUND(ROUND(I290, 2) * ROUND(IF(H290="",G290,H290),  0), 2))</f>
        <v>0</v>
      </c>
      <c r="K290" s="7"/>
      <c r="M290" s="31">
        <v>0.2</v>
      </c>
      <c r="Q290" s="7">
        <v>1527</v>
      </c>
    </row>
    <row r="291" spans="1:17" x14ac:dyDescent="0.25">
      <c r="A291" s="7">
        <v>9</v>
      </c>
      <c r="B291" s="21" t="s">
        <v>156</v>
      </c>
      <c r="C291" s="65" t="s">
        <v>157</v>
      </c>
      <c r="D291" s="66"/>
      <c r="E291" s="66"/>
      <c r="F291" s="66"/>
      <c r="G291" s="66"/>
      <c r="H291" s="66"/>
      <c r="I291" s="66"/>
      <c r="J291" s="23"/>
    </row>
    <row r="292" spans="1:17" hidden="1" x14ac:dyDescent="0.25">
      <c r="A292" s="7" t="s">
        <v>45</v>
      </c>
    </row>
    <row r="293" spans="1:17" ht="45" hidden="1" x14ac:dyDescent="0.25">
      <c r="A293" s="7" t="s">
        <v>46</v>
      </c>
    </row>
    <row r="294" spans="1:17" x14ac:dyDescent="0.25">
      <c r="A294" s="24" t="s">
        <v>48</v>
      </c>
      <c r="B294" s="23"/>
      <c r="C294" s="67" t="s">
        <v>47</v>
      </c>
      <c r="D294" s="67"/>
      <c r="E294" s="67"/>
      <c r="F294" s="67"/>
      <c r="G294" s="25">
        <v>1</v>
      </c>
      <c r="H294" s="26"/>
      <c r="J294" s="23"/>
    </row>
    <row r="295" spans="1:17" x14ac:dyDescent="0.25">
      <c r="A295" s="7" t="s">
        <v>49</v>
      </c>
      <c r="B295" s="21"/>
      <c r="C295" s="68"/>
      <c r="D295" s="68"/>
      <c r="E295" s="68"/>
      <c r="F295" s="27" t="s">
        <v>50</v>
      </c>
      <c r="G295" s="28">
        <f>ROUND(SUM(G294:G294), 0 )</f>
        <v>1</v>
      </c>
      <c r="H295" s="28" t="str">
        <f>IF(SUMPRODUCT(--(H294:H294&lt;&gt;""))&lt;&gt;0, ROUND(SUMIF(H294:H294,"",G294:G294) + SUM(H294:H294), 0 ), "")</f>
        <v/>
      </c>
      <c r="I295" s="29"/>
      <c r="J295" s="30">
        <f>IF(AND(G295= "",H295= ""), 0, ROUND(ROUND(I295, 2) * ROUND(IF(H295="",G295,H295),  0), 2))</f>
        <v>0</v>
      </c>
      <c r="K295" s="7"/>
      <c r="M295" s="31">
        <v>0.2</v>
      </c>
      <c r="Q295" s="7">
        <v>1318</v>
      </c>
    </row>
    <row r="296" spans="1:17" hidden="1" x14ac:dyDescent="0.25">
      <c r="A296" s="7" t="s">
        <v>51</v>
      </c>
    </row>
    <row r="297" spans="1:17" x14ac:dyDescent="0.25">
      <c r="A297" s="7" t="s">
        <v>38</v>
      </c>
      <c r="B297" s="23"/>
      <c r="C297" s="66"/>
      <c r="D297" s="66"/>
      <c r="E297" s="66"/>
      <c r="J297" s="23"/>
    </row>
    <row r="298" spans="1:17" x14ac:dyDescent="0.25">
      <c r="B298" s="23"/>
      <c r="C298" s="71" t="s">
        <v>145</v>
      </c>
      <c r="D298" s="72"/>
      <c r="E298" s="72"/>
      <c r="F298" s="69"/>
      <c r="G298" s="69"/>
      <c r="H298" s="69"/>
      <c r="I298" s="69"/>
      <c r="J298" s="70"/>
    </row>
    <row r="299" spans="1:17" x14ac:dyDescent="0.25">
      <c r="B299" s="23"/>
      <c r="C299" s="74"/>
      <c r="D299" s="45"/>
      <c r="E299" s="45"/>
      <c r="F299" s="45"/>
      <c r="G299" s="45"/>
      <c r="H299" s="45"/>
      <c r="I299" s="45"/>
      <c r="J299" s="73"/>
    </row>
    <row r="300" spans="1:17" x14ac:dyDescent="0.25">
      <c r="B300" s="23"/>
      <c r="C300" s="77" t="s">
        <v>61</v>
      </c>
      <c r="D300" s="78"/>
      <c r="E300" s="78"/>
      <c r="F300" s="75">
        <f>SUMIF(K261:K297, IF(K260="","",K260), J261:J297)</f>
        <v>0</v>
      </c>
      <c r="G300" s="75"/>
      <c r="H300" s="75"/>
      <c r="I300" s="75"/>
      <c r="J300" s="76"/>
    </row>
    <row r="301" spans="1:17" hidden="1" x14ac:dyDescent="0.25">
      <c r="B301" s="23"/>
      <c r="C301" s="81" t="s">
        <v>62</v>
      </c>
      <c r="D301" s="82"/>
      <c r="E301" s="82"/>
      <c r="F301" s="79">
        <f>ROUND(SUMIF(K261:K297, IF(K260="","",K260), J261:J297) * 0.2, 2)</f>
        <v>0</v>
      </c>
      <c r="G301" s="79"/>
      <c r="H301" s="79"/>
      <c r="I301" s="79"/>
      <c r="J301" s="80"/>
    </row>
    <row r="302" spans="1:17" hidden="1" x14ac:dyDescent="0.25">
      <c r="B302" s="23"/>
      <c r="C302" s="77" t="s">
        <v>63</v>
      </c>
      <c r="D302" s="78"/>
      <c r="E302" s="78"/>
      <c r="F302" s="75">
        <f>SUM(F300:F301)</f>
        <v>0</v>
      </c>
      <c r="G302" s="75"/>
      <c r="H302" s="75"/>
      <c r="I302" s="75"/>
      <c r="J302" s="76"/>
    </row>
    <row r="303" spans="1:17" ht="37.15" customHeight="1" x14ac:dyDescent="0.25">
      <c r="B303" s="3"/>
      <c r="C303" s="83" t="s">
        <v>158</v>
      </c>
      <c r="D303" s="83"/>
      <c r="E303" s="83"/>
      <c r="F303" s="83"/>
      <c r="G303" s="83"/>
      <c r="H303" s="83"/>
      <c r="I303" s="83"/>
      <c r="J303" s="83"/>
    </row>
    <row r="305" spans="1:17" ht="15.75" x14ac:dyDescent="0.25">
      <c r="C305" s="84" t="s">
        <v>159</v>
      </c>
      <c r="D305" s="84"/>
      <c r="E305" s="84"/>
      <c r="F305" s="84"/>
      <c r="G305" s="84"/>
      <c r="H305" s="84"/>
      <c r="I305" s="84"/>
      <c r="J305" s="84"/>
    </row>
    <row r="306" spans="1:17" x14ac:dyDescent="0.25">
      <c r="C306" s="86" t="s">
        <v>160</v>
      </c>
      <c r="D306" s="82"/>
      <c r="E306" s="82"/>
      <c r="F306" s="79">
        <f>SUMPRODUCT((K5:K303=K4)*(Q5:Q303=Q306)*(J5:J303))</f>
        <v>0</v>
      </c>
      <c r="G306" s="85"/>
      <c r="H306" s="85"/>
      <c r="I306" s="85"/>
      <c r="J306" s="85"/>
      <c r="Q306" s="7">
        <v>1527</v>
      </c>
    </row>
    <row r="307" spans="1:17" ht="16.899999999999999" customHeight="1" x14ac:dyDescent="0.25">
      <c r="C307" s="86" t="s">
        <v>161</v>
      </c>
      <c r="D307" s="82"/>
      <c r="E307" s="82"/>
      <c r="F307" s="79">
        <f>SUMPRODUCT((K5:K303=K4)*(Q5:Q303=Q307)*(J5:J303))</f>
        <v>0</v>
      </c>
      <c r="G307" s="85"/>
      <c r="H307" s="85"/>
      <c r="I307" s="85"/>
      <c r="J307" s="85"/>
      <c r="Q307" s="7">
        <v>1318</v>
      </c>
    </row>
    <row r="309" spans="1:17" ht="15.75" x14ac:dyDescent="0.25">
      <c r="C309" s="84" t="s">
        <v>162</v>
      </c>
      <c r="D309" s="84"/>
      <c r="E309" s="84"/>
      <c r="F309" s="84"/>
      <c r="G309" s="84"/>
      <c r="H309" s="84"/>
      <c r="I309" s="84"/>
      <c r="J309" s="84"/>
    </row>
    <row r="310" spans="1:17" ht="16.899999999999999" customHeight="1" x14ac:dyDescent="0.25">
      <c r="C310" s="88" t="s">
        <v>163</v>
      </c>
      <c r="D310" s="89"/>
      <c r="E310" s="89"/>
      <c r="F310" s="87">
        <f>SUMIF(K14:K27, "", J14:J27)</f>
        <v>0</v>
      </c>
      <c r="G310" s="87"/>
      <c r="H310" s="87"/>
      <c r="I310" s="87"/>
      <c r="J310" s="87"/>
    </row>
    <row r="311" spans="1:17" ht="16.899999999999999" customHeight="1" x14ac:dyDescent="0.25">
      <c r="C311" s="88" t="s">
        <v>164</v>
      </c>
      <c r="D311" s="89"/>
      <c r="E311" s="89"/>
      <c r="F311" s="87">
        <f>SUMIF(K43:K154, "", J43:J154)</f>
        <v>0</v>
      </c>
      <c r="G311" s="87"/>
      <c r="H311" s="87"/>
      <c r="I311" s="87"/>
      <c r="J311" s="87"/>
    </row>
    <row r="312" spans="1:17" ht="16.899999999999999" customHeight="1" x14ac:dyDescent="0.25">
      <c r="C312" s="88" t="s">
        <v>165</v>
      </c>
      <c r="D312" s="89"/>
      <c r="E312" s="89"/>
      <c r="F312" s="87">
        <f>SUMIF(K169:K190, "", J169:J190)</f>
        <v>0</v>
      </c>
      <c r="G312" s="87"/>
      <c r="H312" s="87"/>
      <c r="I312" s="87"/>
      <c r="J312" s="87"/>
    </row>
    <row r="313" spans="1:17" ht="16.899999999999999" customHeight="1" x14ac:dyDescent="0.25">
      <c r="C313" s="88" t="s">
        <v>166</v>
      </c>
      <c r="D313" s="89"/>
      <c r="E313" s="89"/>
      <c r="F313" s="87">
        <f>SUMIF(K225:K250, "", J225:J250)</f>
        <v>0</v>
      </c>
      <c r="G313" s="87"/>
      <c r="H313" s="87"/>
      <c r="I313" s="87"/>
      <c r="J313" s="87"/>
    </row>
    <row r="314" spans="1:17" ht="16.899999999999999" customHeight="1" x14ac:dyDescent="0.25">
      <c r="C314" s="88" t="s">
        <v>167</v>
      </c>
      <c r="D314" s="89"/>
      <c r="E314" s="89"/>
      <c r="F314" s="87">
        <f>SUMIF(K270:K295, "", J270:J295)</f>
        <v>0</v>
      </c>
      <c r="G314" s="87"/>
      <c r="H314" s="87"/>
      <c r="I314" s="87"/>
      <c r="J314" s="87"/>
    </row>
    <row r="315" spans="1:17" ht="25.15" customHeight="1" x14ac:dyDescent="0.25">
      <c r="C315" s="90" t="s">
        <v>168</v>
      </c>
      <c r="D315" s="91"/>
      <c r="E315" s="91"/>
      <c r="F315" s="36"/>
      <c r="G315" s="36"/>
      <c r="H315" s="36"/>
      <c r="I315" s="36"/>
      <c r="J315" s="37"/>
    </row>
    <row r="316" spans="1:17" x14ac:dyDescent="0.25">
      <c r="C316" s="92"/>
      <c r="D316" s="93"/>
      <c r="E316" s="93"/>
      <c r="F316" s="93"/>
      <c r="G316" s="93"/>
      <c r="H316" s="93"/>
      <c r="I316" s="93"/>
      <c r="J316" s="94"/>
    </row>
    <row r="317" spans="1:17" x14ac:dyDescent="0.25">
      <c r="A317" s="24"/>
      <c r="C317" s="95" t="s">
        <v>61</v>
      </c>
      <c r="D317" s="45"/>
      <c r="E317" s="45"/>
      <c r="F317" s="96">
        <f>SUMIF(K5:K303, IF(K4="","",K4), J5:J303)</f>
        <v>0</v>
      </c>
      <c r="G317" s="97"/>
      <c r="H317" s="97"/>
      <c r="I317" s="97"/>
      <c r="J317" s="98"/>
    </row>
    <row r="318" spans="1:17" x14ac:dyDescent="0.25">
      <c r="A318" s="24"/>
      <c r="C318" s="95" t="s">
        <v>62</v>
      </c>
      <c r="D318" s="45"/>
      <c r="E318" s="45"/>
      <c r="F318" s="96">
        <f>ROUND(SUMIF(K5:K303, IF(K4="","",K4), J5:J303) * 0.2, 2)</f>
        <v>0</v>
      </c>
      <c r="G318" s="97"/>
      <c r="H318" s="97"/>
      <c r="I318" s="97"/>
      <c r="J318" s="98"/>
    </row>
    <row r="319" spans="1:17" x14ac:dyDescent="0.25">
      <c r="C319" s="99" t="s">
        <v>63</v>
      </c>
      <c r="D319" s="100"/>
      <c r="E319" s="100"/>
      <c r="F319" s="101">
        <f>SUM(F317:F318)</f>
        <v>0</v>
      </c>
      <c r="G319" s="102"/>
      <c r="H319" s="102"/>
      <c r="I319" s="102"/>
      <c r="J319" s="103"/>
    </row>
    <row r="320" spans="1:17" x14ac:dyDescent="0.25">
      <c r="C320" s="104"/>
      <c r="D320" s="66"/>
      <c r="E320" s="66"/>
      <c r="F320" s="66"/>
      <c r="G320" s="66"/>
      <c r="H320" s="66"/>
      <c r="I320" s="66"/>
      <c r="J320" s="66"/>
    </row>
    <row r="321" spans="1:13" x14ac:dyDescent="0.25">
      <c r="C321" s="105" t="s">
        <v>169</v>
      </c>
      <c r="D321" s="66"/>
      <c r="E321" s="66"/>
      <c r="F321" s="66"/>
      <c r="G321" s="66"/>
      <c r="H321" s="66"/>
      <c r="I321" s="66"/>
      <c r="J321" s="66"/>
    </row>
    <row r="322" spans="1:13" x14ac:dyDescent="0.25">
      <c r="C322" s="100" t="str">
        <f>IF(Paramètres!AA2&lt;&gt;"",Paramètres!AA2,"")</f>
        <v xml:space="preserve">Zéro euro </v>
      </c>
      <c r="D322" s="100"/>
      <c r="E322" s="100"/>
      <c r="F322" s="100"/>
      <c r="G322" s="100"/>
      <c r="H322" s="100"/>
      <c r="I322" s="100"/>
      <c r="J322" s="100"/>
    </row>
    <row r="323" spans="1:13" x14ac:dyDescent="0.25">
      <c r="C323" s="100"/>
      <c r="D323" s="100"/>
      <c r="E323" s="100"/>
      <c r="F323" s="100"/>
      <c r="G323" s="100"/>
      <c r="H323" s="100"/>
      <c r="I323" s="100"/>
      <c r="J323" s="100"/>
    </row>
    <row r="325" spans="1:13" ht="15.75" x14ac:dyDescent="0.25">
      <c r="C325" s="84" t="s">
        <v>170</v>
      </c>
      <c r="D325" s="84"/>
      <c r="E325" s="84"/>
      <c r="F325" s="84"/>
      <c r="G325" s="84"/>
      <c r="H325" s="84"/>
      <c r="I325" s="84"/>
      <c r="J325" s="84"/>
    </row>
    <row r="326" spans="1:13" x14ac:dyDescent="0.25">
      <c r="C326" s="82" t="s">
        <v>171</v>
      </c>
      <c r="D326" s="82"/>
      <c r="E326" s="82"/>
      <c r="L326" s="7">
        <v>2</v>
      </c>
    </row>
    <row r="327" spans="1:13" x14ac:dyDescent="0.25">
      <c r="C327" s="106" t="s">
        <v>172</v>
      </c>
      <c r="D327" s="106"/>
      <c r="E327" s="106"/>
      <c r="F327" s="107">
        <f>SUMIF(L5:L303,L327, J5:J303)</f>
        <v>0</v>
      </c>
      <c r="G327" s="107"/>
      <c r="H327" s="107"/>
      <c r="I327" s="107"/>
      <c r="J327" s="107"/>
      <c r="K327" s="7">
        <v>2</v>
      </c>
      <c r="L327" s="7">
        <v>211024</v>
      </c>
    </row>
    <row r="328" spans="1:13" hidden="1" x14ac:dyDescent="0.25">
      <c r="A328" s="7">
        <v>0.2</v>
      </c>
      <c r="C328" s="22" t="str">
        <f>"	- dont T.V.A. à 20% sur " &amp;ROUND((SUMPRODUCT((L5:L303=L327)*1, J5:J303,(M5:M303=A328)*1)), 2)&amp; "€ :"</f>
        <v xml:space="preserve">	- dont T.V.A. à 20% sur 0€ :</v>
      </c>
      <c r="D328" s="22"/>
      <c r="E328" s="22"/>
      <c r="F328" s="108"/>
      <c r="G328" s="108"/>
      <c r="H328" s="108"/>
      <c r="I328" s="108"/>
      <c r="J328" s="108"/>
      <c r="K328" s="7">
        <v>2</v>
      </c>
      <c r="M328" s="7">
        <f>ROUND((SUMPRODUCT((L5:L303=L327)*1, J5:J303,(M5:M303=A328)*1))*A328, 2)</f>
        <v>0</v>
      </c>
    </row>
    <row r="329" spans="1:13" x14ac:dyDescent="0.25">
      <c r="C329" s="106" t="s">
        <v>173</v>
      </c>
      <c r="D329" s="106"/>
      <c r="E329" s="106"/>
      <c r="F329" s="107">
        <f>SUMIF(L5:L303,L329, J5:J303)</f>
        <v>0</v>
      </c>
      <c r="G329" s="107"/>
      <c r="H329" s="107"/>
      <c r="I329" s="107"/>
      <c r="J329" s="107"/>
      <c r="K329" s="7">
        <v>2</v>
      </c>
      <c r="L329" s="7">
        <v>211326</v>
      </c>
    </row>
    <row r="330" spans="1:13" hidden="1" x14ac:dyDescent="0.25">
      <c r="A330" s="7">
        <v>0.2</v>
      </c>
      <c r="C330" s="22" t="str">
        <f>"	- dont T.V.A. à 20% sur " &amp;ROUND((SUMPRODUCT((L5:L303=L329)*1, J5:J303,(M5:M303=A330)*1)), 2)&amp; "€ :"</f>
        <v xml:space="preserve">	- dont T.V.A. à 20% sur 0€ :</v>
      </c>
      <c r="D330" s="22"/>
      <c r="E330" s="22"/>
      <c r="F330" s="108"/>
      <c r="G330" s="108"/>
      <c r="H330" s="108"/>
      <c r="I330" s="108"/>
      <c r="J330" s="108"/>
      <c r="K330" s="7">
        <v>2</v>
      </c>
      <c r="M330" s="7">
        <f>ROUND((SUMPRODUCT((L5:L303=L329)*1, J5:J303,(M5:M303=A330)*1))*A330, 2)</f>
        <v>0</v>
      </c>
    </row>
    <row r="331" spans="1:13" x14ac:dyDescent="0.25">
      <c r="C331" s="106" t="s">
        <v>174</v>
      </c>
      <c r="D331" s="106"/>
      <c r="E331" s="106"/>
      <c r="F331" s="107">
        <f>SUMIF(L5:L303,L331, J5:J303)</f>
        <v>0</v>
      </c>
      <c r="G331" s="107"/>
      <c r="H331" s="107"/>
      <c r="I331" s="107"/>
      <c r="J331" s="107"/>
      <c r="K331" s="7">
        <v>2</v>
      </c>
      <c r="L331" s="7">
        <v>210999</v>
      </c>
    </row>
    <row r="332" spans="1:13" hidden="1" x14ac:dyDescent="0.25">
      <c r="A332" s="7">
        <v>0.2</v>
      </c>
      <c r="C332" s="22" t="str">
        <f>"	- dont T.V.A. à 20% sur " &amp;ROUND((SUMPRODUCT((L5:L303=L331)*1, J5:J303,(M5:M303=A332)*1)), 2)&amp; "€ :"</f>
        <v xml:space="preserve">	- dont T.V.A. à 20% sur 0€ :</v>
      </c>
      <c r="D332" s="22"/>
      <c r="E332" s="22"/>
      <c r="F332" s="108"/>
      <c r="G332" s="108"/>
      <c r="H332" s="108"/>
      <c r="I332" s="108"/>
      <c r="J332" s="108"/>
      <c r="K332" s="7">
        <v>2</v>
      </c>
      <c r="M332" s="7">
        <f>ROUND((SUMPRODUCT((L5:L303=L331)*1, J5:J303,(M5:M303=A332)*1))*A332, 2)</f>
        <v>0</v>
      </c>
    </row>
    <row r="333" spans="1:13" x14ac:dyDescent="0.25">
      <c r="C333" s="106" t="s">
        <v>175</v>
      </c>
      <c r="D333" s="106"/>
      <c r="E333" s="106"/>
      <c r="F333" s="38"/>
      <c r="G333" s="38"/>
      <c r="H333" s="38"/>
      <c r="I333" s="38"/>
      <c r="J333" s="38"/>
    </row>
    <row r="334" spans="1:13" x14ac:dyDescent="0.25">
      <c r="C334" s="109" t="s">
        <v>176</v>
      </c>
      <c r="D334" s="109"/>
      <c r="E334" s="109"/>
      <c r="F334" s="107">
        <f>SUM(F327:F332)</f>
        <v>0</v>
      </c>
      <c r="G334" s="107"/>
      <c r="H334" s="107"/>
      <c r="I334" s="107"/>
      <c r="J334" s="107"/>
    </row>
    <row r="335" spans="1:13" x14ac:dyDescent="0.25">
      <c r="C335" s="109" t="s">
        <v>177</v>
      </c>
      <c r="D335" s="109"/>
      <c r="E335" s="109"/>
      <c r="F335" s="107">
        <f>SUM(M327:M332)</f>
        <v>0</v>
      </c>
      <c r="G335" s="107"/>
      <c r="H335" s="107"/>
      <c r="I335" s="107"/>
      <c r="J335" s="107"/>
    </row>
    <row r="336" spans="1:13" x14ac:dyDescent="0.25">
      <c r="C336" s="109" t="s">
        <v>178</v>
      </c>
      <c r="D336" s="109"/>
      <c r="E336" s="109"/>
      <c r="F336" s="107">
        <f>SUM(F334:F335)</f>
        <v>0</v>
      </c>
      <c r="G336" s="107"/>
      <c r="H336" s="107"/>
      <c r="I336" s="107"/>
      <c r="J336" s="107"/>
    </row>
    <row r="337" spans="1:13" x14ac:dyDescent="0.25">
      <c r="C337" s="82" t="s">
        <v>179</v>
      </c>
      <c r="D337" s="82"/>
      <c r="E337" s="82"/>
      <c r="L337" s="7">
        <v>3</v>
      </c>
    </row>
    <row r="338" spans="1:13" x14ac:dyDescent="0.25">
      <c r="C338" s="106" t="s">
        <v>180</v>
      </c>
      <c r="D338" s="106"/>
      <c r="E338" s="106"/>
      <c r="F338" s="107">
        <f>SUMIF(L5:L303,L338, J5:J303)</f>
        <v>0</v>
      </c>
      <c r="G338" s="107"/>
      <c r="H338" s="107"/>
      <c r="I338" s="107"/>
      <c r="J338" s="107"/>
      <c r="K338" s="7">
        <v>3</v>
      </c>
      <c r="L338" s="7">
        <v>310952</v>
      </c>
    </row>
    <row r="339" spans="1:13" hidden="1" x14ac:dyDescent="0.25">
      <c r="A339" s="7">
        <v>0.2</v>
      </c>
      <c r="C339" s="22" t="str">
        <f>"	- dont T.V.A. à 20% sur " &amp;ROUND((SUMPRODUCT((L5:L303=L338)*1, J5:J303,(M5:M303=A339)*1)), 2)&amp; "€ :"</f>
        <v xml:space="preserve">	- dont T.V.A. à 20% sur 0€ :</v>
      </c>
      <c r="D339" s="22"/>
      <c r="E339" s="22"/>
      <c r="F339" s="108"/>
      <c r="G339" s="108"/>
      <c r="H339" s="108"/>
      <c r="I339" s="108"/>
      <c r="J339" s="108"/>
      <c r="K339" s="7">
        <v>3</v>
      </c>
      <c r="M339" s="7">
        <f>ROUND((SUMPRODUCT((L5:L303=L338)*1, J5:J303,(M5:M303=A339)*1))*A339, 2)</f>
        <v>0</v>
      </c>
    </row>
    <row r="340" spans="1:13" x14ac:dyDescent="0.25">
      <c r="C340" s="106" t="s">
        <v>181</v>
      </c>
      <c r="D340" s="106"/>
      <c r="E340" s="106"/>
      <c r="F340" s="107">
        <f>SUMIF(L5:L303,L340, J5:J303)</f>
        <v>0</v>
      </c>
      <c r="G340" s="107"/>
      <c r="H340" s="107"/>
      <c r="I340" s="107"/>
      <c r="J340" s="107"/>
      <c r="K340" s="7">
        <v>3</v>
      </c>
      <c r="L340" s="7">
        <v>313709</v>
      </c>
    </row>
    <row r="341" spans="1:13" hidden="1" x14ac:dyDescent="0.25">
      <c r="A341" s="7">
        <v>0.2</v>
      </c>
      <c r="C341" s="22" t="str">
        <f>"	- dont T.V.A. à 20% sur " &amp;ROUND((SUMPRODUCT((L5:L303=L340)*1, J5:J303,(M5:M303=A341)*1)), 2)&amp; "€ :"</f>
        <v xml:space="preserve">	- dont T.V.A. à 20% sur 0€ :</v>
      </c>
      <c r="D341" s="22"/>
      <c r="E341" s="22"/>
      <c r="F341" s="108"/>
      <c r="G341" s="108"/>
      <c r="H341" s="108"/>
      <c r="I341" s="108"/>
      <c r="J341" s="108"/>
      <c r="K341" s="7">
        <v>3</v>
      </c>
      <c r="M341" s="7">
        <f>ROUND((SUMPRODUCT((L5:L303=L340)*1, J5:J303,(M5:M303=A341)*1))*A341, 2)</f>
        <v>0</v>
      </c>
    </row>
    <row r="342" spans="1:13" x14ac:dyDescent="0.25">
      <c r="C342" s="106" t="s">
        <v>182</v>
      </c>
      <c r="D342" s="106"/>
      <c r="E342" s="106"/>
      <c r="F342" s="38"/>
      <c r="G342" s="38"/>
      <c r="H342" s="38"/>
      <c r="I342" s="38"/>
      <c r="J342" s="38"/>
    </row>
    <row r="343" spans="1:13" x14ac:dyDescent="0.25">
      <c r="C343" s="109" t="s">
        <v>176</v>
      </c>
      <c r="D343" s="109"/>
      <c r="E343" s="109"/>
      <c r="F343" s="107">
        <f>SUM(F338:F341)</f>
        <v>0</v>
      </c>
      <c r="G343" s="107"/>
      <c r="H343" s="107"/>
      <c r="I343" s="107"/>
      <c r="J343" s="107"/>
    </row>
    <row r="344" spans="1:13" x14ac:dyDescent="0.25">
      <c r="C344" s="109" t="s">
        <v>177</v>
      </c>
      <c r="D344" s="109"/>
      <c r="E344" s="109"/>
      <c r="F344" s="107">
        <f>SUM(M338:M341)</f>
        <v>0</v>
      </c>
      <c r="G344" s="107"/>
      <c r="H344" s="107"/>
      <c r="I344" s="107"/>
      <c r="J344" s="107"/>
    </row>
    <row r="345" spans="1:13" x14ac:dyDescent="0.25">
      <c r="C345" s="109" t="s">
        <v>178</v>
      </c>
      <c r="D345" s="109"/>
      <c r="E345" s="109"/>
      <c r="F345" s="107">
        <f>SUM(F343:F344)</f>
        <v>0</v>
      </c>
      <c r="G345" s="107"/>
      <c r="H345" s="107"/>
      <c r="I345" s="107"/>
      <c r="J345" s="107"/>
    </row>
    <row r="347" spans="1:13" ht="56.65" customHeight="1" x14ac:dyDescent="0.25">
      <c r="F347" s="106" t="s">
        <v>183</v>
      </c>
      <c r="G347" s="106"/>
      <c r="H347" s="106"/>
      <c r="I347" s="106"/>
      <c r="J347" s="106"/>
    </row>
    <row r="349" spans="1:13" ht="85.15" customHeight="1" x14ac:dyDescent="0.25">
      <c r="C349" s="111" t="s">
        <v>184</v>
      </c>
      <c r="D349" s="111"/>
      <c r="F349" s="111" t="s">
        <v>185</v>
      </c>
      <c r="G349" s="111"/>
      <c r="H349" s="111"/>
      <c r="I349" s="111"/>
      <c r="J349" s="111"/>
    </row>
    <row r="350" spans="1:13" x14ac:dyDescent="0.25">
      <c r="C350" s="110"/>
      <c r="D350" s="110"/>
      <c r="E350" s="110"/>
      <c r="F350" s="110"/>
      <c r="G350" s="110"/>
      <c r="H350" s="110"/>
      <c r="I350" s="110"/>
      <c r="J350" s="110"/>
    </row>
  </sheetData>
  <sheetProtection algorithmName="SHA-512" hashValue="UqFMF2Iz0bTLRgmxT6u+pmxue/Fb7RWV3qNeHKszr7io49aD5VWqeuCvqVN9h0FkaDv5olB5rYrl5IvMV+sh2Q==" saltValue="AxC4Yh+66dKvlztkcoJFug==" spinCount="100000" sheet="1" objects="1" selectLockedCells="1"/>
  <mergeCells count="250">
    <mergeCell ref="C350:J350"/>
    <mergeCell ref="C342:E342"/>
    <mergeCell ref="C343:E343"/>
    <mergeCell ref="F343:J343"/>
    <mergeCell ref="C344:E344"/>
    <mergeCell ref="F344:J344"/>
    <mergeCell ref="C345:E345"/>
    <mergeCell ref="F345:J345"/>
    <mergeCell ref="F347:J347"/>
    <mergeCell ref="C349:D349"/>
    <mergeCell ref="F349:J349"/>
    <mergeCell ref="C336:E336"/>
    <mergeCell ref="F336:J336"/>
    <mergeCell ref="C337:E337"/>
    <mergeCell ref="C338:E338"/>
    <mergeCell ref="F338:J338"/>
    <mergeCell ref="F339:J339"/>
    <mergeCell ref="C340:E340"/>
    <mergeCell ref="F340:J340"/>
    <mergeCell ref="F341:J341"/>
    <mergeCell ref="F330:J330"/>
    <mergeCell ref="C331:E331"/>
    <mergeCell ref="F331:J331"/>
    <mergeCell ref="F332:J332"/>
    <mergeCell ref="C333:E333"/>
    <mergeCell ref="C334:E334"/>
    <mergeCell ref="F334:J334"/>
    <mergeCell ref="C335:E335"/>
    <mergeCell ref="F335:J335"/>
    <mergeCell ref="C321:J321"/>
    <mergeCell ref="C322:J322"/>
    <mergeCell ref="C323:J323"/>
    <mergeCell ref="C325:J325"/>
    <mergeCell ref="C326:E326"/>
    <mergeCell ref="C327:E327"/>
    <mergeCell ref="F327:J327"/>
    <mergeCell ref="F328:J328"/>
    <mergeCell ref="C329:E329"/>
    <mergeCell ref="F329:J329"/>
    <mergeCell ref="C315:E315"/>
    <mergeCell ref="C316:J316"/>
    <mergeCell ref="C317:E317"/>
    <mergeCell ref="F317:J317"/>
    <mergeCell ref="C318:E318"/>
    <mergeCell ref="F318:J318"/>
    <mergeCell ref="C319:E319"/>
    <mergeCell ref="F319:J319"/>
    <mergeCell ref="C320:J320"/>
    <mergeCell ref="F310:J310"/>
    <mergeCell ref="C310:E310"/>
    <mergeCell ref="F311:J311"/>
    <mergeCell ref="C311:E311"/>
    <mergeCell ref="F312:J312"/>
    <mergeCell ref="C312:E312"/>
    <mergeCell ref="F313:J313"/>
    <mergeCell ref="C313:E313"/>
    <mergeCell ref="F314:J314"/>
    <mergeCell ref="C314:E314"/>
    <mergeCell ref="F302:J302"/>
    <mergeCell ref="C302:E302"/>
    <mergeCell ref="C303:J303"/>
    <mergeCell ref="C305:J305"/>
    <mergeCell ref="F306:J306"/>
    <mergeCell ref="C306:E306"/>
    <mergeCell ref="F307:J307"/>
    <mergeCell ref="C307:E307"/>
    <mergeCell ref="C309:J309"/>
    <mergeCell ref="C295:E295"/>
    <mergeCell ref="C297:E297"/>
    <mergeCell ref="F298:J298"/>
    <mergeCell ref="C298:E298"/>
    <mergeCell ref="F299:J299"/>
    <mergeCell ref="C299:E299"/>
    <mergeCell ref="F300:J300"/>
    <mergeCell ref="C300:E300"/>
    <mergeCell ref="F301:J301"/>
    <mergeCell ref="C301:E301"/>
    <mergeCell ref="C278:F278"/>
    <mergeCell ref="C279:F279"/>
    <mergeCell ref="C280:E280"/>
    <mergeCell ref="C284:E284"/>
    <mergeCell ref="C286:I286"/>
    <mergeCell ref="C289:F289"/>
    <mergeCell ref="C290:E290"/>
    <mergeCell ref="C291:I291"/>
    <mergeCell ref="C294:F294"/>
    <mergeCell ref="F259:J259"/>
    <mergeCell ref="C259:E259"/>
    <mergeCell ref="C260:E260"/>
    <mergeCell ref="C261:E261"/>
    <mergeCell ref="C263:I263"/>
    <mergeCell ref="C268:F268"/>
    <mergeCell ref="C269:F269"/>
    <mergeCell ref="C270:E270"/>
    <mergeCell ref="C273:I273"/>
    <mergeCell ref="C250:E250"/>
    <mergeCell ref="C254:E254"/>
    <mergeCell ref="F255:J255"/>
    <mergeCell ref="C255:E255"/>
    <mergeCell ref="F256:J256"/>
    <mergeCell ref="C256:E256"/>
    <mergeCell ref="F257:J257"/>
    <mergeCell ref="C257:E257"/>
    <mergeCell ref="F258:J258"/>
    <mergeCell ref="C258:E258"/>
    <mergeCell ref="C231:F231"/>
    <mergeCell ref="C232:E232"/>
    <mergeCell ref="C234:E234"/>
    <mergeCell ref="C236:I236"/>
    <mergeCell ref="C241:F241"/>
    <mergeCell ref="C242:E242"/>
    <mergeCell ref="C243:I243"/>
    <mergeCell ref="C248:F248"/>
    <mergeCell ref="C249:F249"/>
    <mergeCell ref="F197:J197"/>
    <mergeCell ref="C197:E197"/>
    <mergeCell ref="C198:E198"/>
    <mergeCell ref="C199:E199"/>
    <mergeCell ref="C201:I201"/>
    <mergeCell ref="C223:F223"/>
    <mergeCell ref="C224:F224"/>
    <mergeCell ref="C225:E225"/>
    <mergeCell ref="C228:I228"/>
    <mergeCell ref="C192:E192"/>
    <mergeCell ref="F193:J193"/>
    <mergeCell ref="C193:E193"/>
    <mergeCell ref="F194:J194"/>
    <mergeCell ref="C194:E194"/>
    <mergeCell ref="F195:J195"/>
    <mergeCell ref="C195:E195"/>
    <mergeCell ref="F196:J196"/>
    <mergeCell ref="C196:E196"/>
    <mergeCell ref="C176:F176"/>
    <mergeCell ref="C177:E177"/>
    <mergeCell ref="C179:E179"/>
    <mergeCell ref="C181:I181"/>
    <mergeCell ref="C184:F184"/>
    <mergeCell ref="C185:E185"/>
    <mergeCell ref="C186:I186"/>
    <mergeCell ref="C189:F189"/>
    <mergeCell ref="C190:E190"/>
    <mergeCell ref="F161:J161"/>
    <mergeCell ref="C161:E161"/>
    <mergeCell ref="C162:E162"/>
    <mergeCell ref="C163:E163"/>
    <mergeCell ref="C165:I165"/>
    <mergeCell ref="C168:F168"/>
    <mergeCell ref="C169:E169"/>
    <mergeCell ref="C171:E171"/>
    <mergeCell ref="C173:I173"/>
    <mergeCell ref="C156:E156"/>
    <mergeCell ref="F157:J157"/>
    <mergeCell ref="C157:E157"/>
    <mergeCell ref="F158:J158"/>
    <mergeCell ref="C158:E158"/>
    <mergeCell ref="F159:J159"/>
    <mergeCell ref="C159:E159"/>
    <mergeCell ref="F160:J160"/>
    <mergeCell ref="C160:E160"/>
    <mergeCell ref="C140:I140"/>
    <mergeCell ref="C143:F143"/>
    <mergeCell ref="C144:E144"/>
    <mergeCell ref="C145:I145"/>
    <mergeCell ref="C148:F148"/>
    <mergeCell ref="C149:E149"/>
    <mergeCell ref="C150:I150"/>
    <mergeCell ref="C153:F153"/>
    <mergeCell ref="C154:E154"/>
    <mergeCell ref="C125:F125"/>
    <mergeCell ref="C126:E126"/>
    <mergeCell ref="C127:I127"/>
    <mergeCell ref="C130:F130"/>
    <mergeCell ref="C131:E131"/>
    <mergeCell ref="C132:I132"/>
    <mergeCell ref="C135:F135"/>
    <mergeCell ref="C136:E136"/>
    <mergeCell ref="C138:E138"/>
    <mergeCell ref="C110:F110"/>
    <mergeCell ref="C111:E111"/>
    <mergeCell ref="C112:I112"/>
    <mergeCell ref="C115:F115"/>
    <mergeCell ref="C116:E116"/>
    <mergeCell ref="C117:I117"/>
    <mergeCell ref="C120:F120"/>
    <mergeCell ref="C121:E121"/>
    <mergeCell ref="C122:I122"/>
    <mergeCell ref="C91:E91"/>
    <mergeCell ref="C93:E93"/>
    <mergeCell ref="C97:I97"/>
    <mergeCell ref="C100:F100"/>
    <mergeCell ref="C101:E101"/>
    <mergeCell ref="C102:I102"/>
    <mergeCell ref="C105:F105"/>
    <mergeCell ref="C106:E106"/>
    <mergeCell ref="C107:I107"/>
    <mergeCell ref="C74:I74"/>
    <mergeCell ref="C77:F77"/>
    <mergeCell ref="C78:E78"/>
    <mergeCell ref="C79:I79"/>
    <mergeCell ref="C82:F82"/>
    <mergeCell ref="C83:E83"/>
    <mergeCell ref="C85:E85"/>
    <mergeCell ref="C87:I87"/>
    <mergeCell ref="C90:F90"/>
    <mergeCell ref="C59:I59"/>
    <mergeCell ref="C62:F62"/>
    <mergeCell ref="C63:E63"/>
    <mergeCell ref="C64:I64"/>
    <mergeCell ref="C67:F67"/>
    <mergeCell ref="C68:E68"/>
    <mergeCell ref="C69:I69"/>
    <mergeCell ref="C72:F72"/>
    <mergeCell ref="C73:E73"/>
    <mergeCell ref="C42:F42"/>
    <mergeCell ref="C43:E43"/>
    <mergeCell ref="C44:I44"/>
    <mergeCell ref="C47:F47"/>
    <mergeCell ref="C48:E48"/>
    <mergeCell ref="C50:E50"/>
    <mergeCell ref="C54:I54"/>
    <mergeCell ref="C57:F57"/>
    <mergeCell ref="C58:E58"/>
    <mergeCell ref="F32:J32"/>
    <mergeCell ref="C32:E32"/>
    <mergeCell ref="F33:J33"/>
    <mergeCell ref="C33:E33"/>
    <mergeCell ref="F34:J34"/>
    <mergeCell ref="C34:E34"/>
    <mergeCell ref="C35:E35"/>
    <mergeCell ref="C36:E36"/>
    <mergeCell ref="C39:I39"/>
    <mergeCell ref="C21:F21"/>
    <mergeCell ref="C22:E22"/>
    <mergeCell ref="C23:I23"/>
    <mergeCell ref="C26:F26"/>
    <mergeCell ref="C27:E27"/>
    <mergeCell ref="C29:E29"/>
    <mergeCell ref="F30:J30"/>
    <mergeCell ref="C30:E30"/>
    <mergeCell ref="F31:J31"/>
    <mergeCell ref="C31:E31"/>
    <mergeCell ref="C3:E3"/>
    <mergeCell ref="C4:E4"/>
    <mergeCell ref="C7:E7"/>
    <mergeCell ref="C8:E8"/>
    <mergeCell ref="C10:I10"/>
    <mergeCell ref="C13:F13"/>
    <mergeCell ref="C14:E14"/>
    <mergeCell ref="C16:E16"/>
    <mergeCell ref="C18:I18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 Z-25013 - SENS - PALAIS ARCHIÉPISCOPAL - AILE DES ÉCURIES - Restauration du clos et du couvert
 89100 SENS&amp;RDCE  
DPGF - Lot n°4 MENUISERIE - FERRONERIE - PEINTURE</oddHeader>
    <oddFooter>&amp;L 2BDM Architectes F. DIDIER ACMH&amp;RPage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554687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2" t="s">
        <v>186</v>
      </c>
      <c r="AA1" s="7">
        <f>IF(DPGF!F319&lt;&gt;"",DPGF!F319,"0")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9" t="s">
        <v>187</v>
      </c>
      <c r="B3" s="38" t="s">
        <v>188</v>
      </c>
      <c r="C3" s="112" t="s">
        <v>213</v>
      </c>
      <c r="D3" s="112"/>
      <c r="E3" s="112"/>
      <c r="F3" s="112"/>
      <c r="G3" s="112"/>
      <c r="H3" s="112"/>
      <c r="I3" s="112"/>
      <c r="J3" s="112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9" t="s">
        <v>189</v>
      </c>
      <c r="B5" s="38" t="s">
        <v>190</v>
      </c>
      <c r="C5" s="112" t="s">
        <v>214</v>
      </c>
      <c r="D5" s="112"/>
      <c r="E5" s="112"/>
      <c r="F5" s="112"/>
      <c r="G5" s="112"/>
      <c r="H5" s="112"/>
      <c r="I5" s="112"/>
      <c r="J5" s="112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9" t="s">
        <v>199</v>
      </c>
      <c r="B7" s="38" t="s">
        <v>200</v>
      </c>
      <c r="C7" s="40" t="s">
        <v>215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9" t="s">
        <v>201</v>
      </c>
      <c r="B9" s="38" t="s">
        <v>202</v>
      </c>
      <c r="C9" s="40" t="s">
        <v>36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9" t="s">
        <v>191</v>
      </c>
      <c r="B11" s="38" t="s">
        <v>192</v>
      </c>
      <c r="C11" s="112" t="s">
        <v>37</v>
      </c>
      <c r="D11" s="112"/>
      <c r="E11" s="112"/>
      <c r="F11" s="112"/>
      <c r="G11" s="112"/>
      <c r="H11" s="112"/>
      <c r="I11" s="112"/>
      <c r="J11" s="112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9" t="s">
        <v>203</v>
      </c>
      <c r="B13" s="38" t="s">
        <v>204</v>
      </c>
      <c r="C13" s="40" t="s">
        <v>216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9" t="s">
        <v>205</v>
      </c>
      <c r="B15" s="38" t="s">
        <v>206</v>
      </c>
      <c r="C15" s="40" t="s">
        <v>217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9" t="s">
        <v>207</v>
      </c>
      <c r="B17" s="38" t="s">
        <v>208</v>
      </c>
      <c r="C17" s="40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1">
        <v>0.2</v>
      </c>
      <c r="E19" s="42" t="s">
        <v>209</v>
      </c>
      <c r="AA19" s="7">
        <f>INT((AA5-AA18*100)/10)</f>
        <v>0</v>
      </c>
    </row>
    <row r="20" spans="1:27" ht="12.75" customHeight="1" x14ac:dyDescent="0.25">
      <c r="C20" s="43">
        <v>5.5E-2</v>
      </c>
      <c r="E20" s="42" t="s">
        <v>210</v>
      </c>
      <c r="AA20" s="7">
        <f>AA5-AA18*100-AA19*10</f>
        <v>0</v>
      </c>
    </row>
    <row r="21" spans="1:27" ht="12.75" customHeight="1" x14ac:dyDescent="0.25">
      <c r="C21" s="43">
        <v>0</v>
      </c>
      <c r="E21" s="42" t="s">
        <v>211</v>
      </c>
      <c r="AA21" s="7">
        <f>INT(AA6/10)</f>
        <v>0</v>
      </c>
    </row>
    <row r="22" spans="1:27" ht="12.75" customHeight="1" x14ac:dyDescent="0.25">
      <c r="C22" s="44">
        <v>0</v>
      </c>
      <c r="E22" s="42" t="s">
        <v>212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9" t="s">
        <v>193</v>
      </c>
      <c r="B24" s="38" t="s">
        <v>194</v>
      </c>
      <c r="C24" s="112"/>
      <c r="D24" s="112"/>
      <c r="E24" s="112"/>
      <c r="F24" s="112"/>
      <c r="G24" s="112"/>
      <c r="H24" s="112"/>
      <c r="I24" s="112"/>
      <c r="J24" s="112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9" t="s">
        <v>195</v>
      </c>
      <c r="B26" s="38" t="s">
        <v>196</v>
      </c>
      <c r="C26" s="112" t="s">
        <v>218</v>
      </c>
      <c r="D26" s="112"/>
      <c r="E26" s="112"/>
      <c r="F26" s="112"/>
      <c r="G26" s="112"/>
      <c r="H26" s="112"/>
      <c r="I26" s="112"/>
      <c r="J26" s="112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9" t="s">
        <v>197</v>
      </c>
      <c r="B28" s="38" t="s">
        <v>198</v>
      </c>
      <c r="C28" s="112"/>
      <c r="D28" s="112"/>
      <c r="E28" s="112"/>
      <c r="F28" s="112"/>
      <c r="G28" s="112"/>
      <c r="H28" s="112"/>
      <c r="I28" s="112"/>
      <c r="J28" s="112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8.85546875" defaultRowHeight="15" x14ac:dyDescent="0.25"/>
  <cols>
    <col min="1" max="1" width="24.7109375" customWidth="1"/>
  </cols>
  <sheetData>
    <row r="1" spans="1:3" x14ac:dyDescent="0.25">
      <c r="A1" s="7" t="s">
        <v>219</v>
      </c>
      <c r="B1" s="7" t="s">
        <v>220</v>
      </c>
    </row>
    <row r="2" spans="1:3" x14ac:dyDescent="0.25">
      <c r="A2" s="7" t="s">
        <v>221</v>
      </c>
      <c r="B2" s="7" t="s">
        <v>213</v>
      </c>
    </row>
    <row r="3" spans="1:3" x14ac:dyDescent="0.25">
      <c r="A3" s="7" t="s">
        <v>222</v>
      </c>
      <c r="B3" s="7">
        <v>1</v>
      </c>
    </row>
    <row r="4" spans="1:3" x14ac:dyDescent="0.25">
      <c r="A4" s="7" t="s">
        <v>223</v>
      </c>
      <c r="B4" s="7">
        <v>0</v>
      </c>
    </row>
    <row r="5" spans="1:3" x14ac:dyDescent="0.25">
      <c r="A5" s="7" t="s">
        <v>224</v>
      </c>
      <c r="B5" s="7">
        <v>0</v>
      </c>
    </row>
    <row r="6" spans="1:3" x14ac:dyDescent="0.25">
      <c r="A6" s="7" t="s">
        <v>225</v>
      </c>
      <c r="B6" s="7">
        <v>1</v>
      </c>
    </row>
    <row r="7" spans="1:3" x14ac:dyDescent="0.25">
      <c r="A7" s="7" t="s">
        <v>226</v>
      </c>
      <c r="B7" s="7">
        <v>0</v>
      </c>
    </row>
    <row r="8" spans="1:3" x14ac:dyDescent="0.25">
      <c r="A8" s="7" t="s">
        <v>227</v>
      </c>
      <c r="B8" s="7">
        <v>0</v>
      </c>
    </row>
    <row r="9" spans="1:3" x14ac:dyDescent="0.25">
      <c r="A9" s="7" t="s">
        <v>228</v>
      </c>
      <c r="B9" s="7">
        <v>1</v>
      </c>
    </row>
    <row r="10" spans="1:3" x14ac:dyDescent="0.25">
      <c r="A10" s="7" t="s">
        <v>229</v>
      </c>
      <c r="C10" s="7" t="s">
        <v>230</v>
      </c>
    </row>
    <row r="11" spans="1:3" x14ac:dyDescent="0.25">
      <c r="A11" s="7" t="s">
        <v>231</v>
      </c>
      <c r="B11" s="7">
        <v>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554687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3" t="s">
        <v>232</v>
      </c>
      <c r="C2" s="113"/>
      <c r="D2" s="113"/>
      <c r="E2" s="113"/>
      <c r="F2" s="113"/>
      <c r="G2" s="113"/>
      <c r="H2" s="113"/>
      <c r="I2" s="113"/>
      <c r="J2" s="113"/>
    </row>
    <row r="4" spans="1:10" ht="12.75" customHeight="1" x14ac:dyDescent="0.25">
      <c r="A4" s="39" t="s">
        <v>187</v>
      </c>
      <c r="B4" s="38" t="s">
        <v>233</v>
      </c>
      <c r="C4" s="114"/>
      <c r="D4" s="114"/>
      <c r="E4" s="114"/>
      <c r="F4" s="114"/>
      <c r="G4" s="114"/>
      <c r="H4" s="114"/>
      <c r="I4" s="114"/>
      <c r="J4" s="114"/>
    </row>
    <row r="6" spans="1:10" ht="12.75" customHeight="1" x14ac:dyDescent="0.25">
      <c r="A6" s="39" t="s">
        <v>189</v>
      </c>
      <c r="B6" s="38" t="s">
        <v>234</v>
      </c>
      <c r="C6" s="114"/>
      <c r="D6" s="114"/>
      <c r="E6" s="114"/>
      <c r="F6" s="114"/>
      <c r="G6" s="114"/>
      <c r="H6" s="114"/>
      <c r="I6" s="114"/>
      <c r="J6" s="114"/>
    </row>
    <row r="8" spans="1:10" ht="12.75" customHeight="1" x14ac:dyDescent="0.25">
      <c r="A8" s="39" t="s">
        <v>199</v>
      </c>
      <c r="B8" s="38" t="s">
        <v>235</v>
      </c>
      <c r="C8" s="114"/>
      <c r="D8" s="114"/>
      <c r="E8" s="114"/>
      <c r="F8" s="114"/>
      <c r="G8" s="114"/>
      <c r="H8" s="114"/>
      <c r="I8" s="114"/>
      <c r="J8" s="114"/>
    </row>
    <row r="10" spans="1:10" ht="12.75" customHeight="1" x14ac:dyDescent="0.25">
      <c r="A10" s="39" t="s">
        <v>201</v>
      </c>
      <c r="B10" s="38" t="s">
        <v>236</v>
      </c>
      <c r="C10" s="115"/>
      <c r="D10" s="115"/>
      <c r="E10" s="115"/>
      <c r="F10" s="115"/>
      <c r="G10" s="115"/>
      <c r="H10" s="115"/>
      <c r="I10" s="115"/>
      <c r="J10" s="115"/>
    </row>
    <row r="12" spans="1:10" ht="12.75" customHeight="1" x14ac:dyDescent="0.25">
      <c r="A12" s="39" t="s">
        <v>191</v>
      </c>
      <c r="B12" s="38" t="s">
        <v>237</v>
      </c>
      <c r="C12" s="114"/>
      <c r="D12" s="114"/>
      <c r="E12" s="114"/>
      <c r="F12" s="114"/>
      <c r="G12" s="114"/>
      <c r="H12" s="114"/>
      <c r="I12" s="114"/>
      <c r="J12" s="114"/>
    </row>
    <row r="14" spans="1:10" ht="12.75" customHeight="1" x14ac:dyDescent="0.25">
      <c r="A14" s="39" t="s">
        <v>203</v>
      </c>
      <c r="B14" s="38" t="s">
        <v>238</v>
      </c>
      <c r="C14" s="114"/>
      <c r="D14" s="114"/>
      <c r="E14" s="114"/>
      <c r="F14" s="114"/>
      <c r="G14" s="114"/>
      <c r="H14" s="114"/>
      <c r="I14" s="114"/>
      <c r="J14" s="114"/>
    </row>
    <row r="16" spans="1:10" ht="12.75" customHeight="1" x14ac:dyDescent="0.25">
      <c r="A16" s="39" t="s">
        <v>205</v>
      </c>
      <c r="B16" s="38" t="s">
        <v>239</v>
      </c>
      <c r="C16" s="114"/>
      <c r="D16" s="114"/>
      <c r="E16" s="114"/>
      <c r="F16" s="114"/>
      <c r="G16" s="114"/>
      <c r="H16" s="114"/>
      <c r="I16" s="114"/>
      <c r="J16" s="114"/>
    </row>
    <row r="18" spans="1:10" ht="12.75" customHeight="1" x14ac:dyDescent="0.25">
      <c r="A18" s="39" t="s">
        <v>207</v>
      </c>
      <c r="B18" s="38" t="s">
        <v>240</v>
      </c>
      <c r="C18" s="116"/>
      <c r="D18" s="116"/>
      <c r="E18" s="116"/>
      <c r="F18" s="116"/>
      <c r="G18" s="116"/>
      <c r="H18" s="116"/>
      <c r="I18" s="116"/>
      <c r="J18" s="116"/>
    </row>
    <row r="20" spans="1:10" ht="12.75" customHeight="1" x14ac:dyDescent="0.25">
      <c r="A20" s="39" t="s">
        <v>241</v>
      </c>
      <c r="B20" s="38" t="s">
        <v>242</v>
      </c>
      <c r="C20" s="116"/>
      <c r="D20" s="116"/>
      <c r="E20" s="116"/>
      <c r="F20" s="116"/>
      <c r="G20" s="116"/>
      <c r="H20" s="116"/>
      <c r="I20" s="116"/>
      <c r="J20" s="116"/>
    </row>
    <row r="22" spans="1:10" ht="12.75" customHeight="1" x14ac:dyDescent="0.25">
      <c r="A22" s="39" t="s">
        <v>193</v>
      </c>
      <c r="B22" s="38" t="s">
        <v>243</v>
      </c>
      <c r="C22" s="116"/>
      <c r="D22" s="116"/>
      <c r="E22" s="116"/>
      <c r="F22" s="116"/>
      <c r="G22" s="116"/>
      <c r="H22" s="116"/>
      <c r="I22" s="116"/>
      <c r="J22" s="116"/>
    </row>
    <row r="24" spans="1:10" ht="12.75" customHeight="1" x14ac:dyDescent="0.25">
      <c r="A24" s="39" t="s">
        <v>195</v>
      </c>
      <c r="B24" s="38" t="s">
        <v>244</v>
      </c>
      <c r="C24" s="114"/>
      <c r="D24" s="114"/>
      <c r="E24" s="114"/>
      <c r="F24" s="114"/>
      <c r="G24" s="114"/>
      <c r="H24" s="114"/>
      <c r="I24" s="114"/>
      <c r="J24" s="114"/>
    </row>
    <row r="28" spans="1:10" ht="60" customHeight="1" x14ac:dyDescent="0.25">
      <c r="A28" s="39" t="s">
        <v>197</v>
      </c>
      <c r="B28" s="38" t="s">
        <v>245</v>
      </c>
      <c r="C28" s="114"/>
      <c r="D28" s="114"/>
      <c r="E28" s="114"/>
      <c r="F28" s="114"/>
      <c r="G28" s="114"/>
      <c r="H28" s="114"/>
      <c r="I28" s="114"/>
      <c r="J28" s="114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Fourrier</dc:creator>
  <cp:lastModifiedBy>2BDM - Arnaud FOURRIER</cp:lastModifiedBy>
  <dcterms:created xsi:type="dcterms:W3CDTF">2025-09-09T12:23:59Z</dcterms:created>
  <dcterms:modified xsi:type="dcterms:W3CDTF">2025-09-10T14:03:39Z</dcterms:modified>
</cp:coreProperties>
</file>